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010765C8-7309-4539-9BD6-0B6AAD7928C9}" xr6:coauthVersionLast="47" xr6:coauthVersionMax="47" xr10:uidLastSave="{00000000-0000-0000-0000-000000000000}"/>
  <bookViews>
    <workbookView xWindow="-120" yWindow="-120" windowWidth="20730" windowHeight="11160" xr2:uid="{9B968765-B4A3-4859-AC06-50499BCF4E32}"/>
  </bookViews>
  <sheets>
    <sheet name="Overview" sheetId="7" r:id="rId1"/>
    <sheet name="Orders" sheetId="1" r:id="rId2"/>
    <sheet name="Sales and Billing" sheetId="2" r:id="rId3"/>
    <sheet name="Pharmacy Inventory" sheetId="3" r:id="rId4"/>
    <sheet name="Prices" sheetId="6" r:id="rId5"/>
  </sheets>
  <definedNames>
    <definedName name="_xlnm._FilterDatabase" localSheetId="4" hidden="1">Prices!$A$1:$E$1</definedName>
  </definedNames>
  <calcPr calcId="191029"/>
  <pivotCaches>
    <pivotCache cacheId="0" r:id="rId6"/>
    <pivotCache cacheId="1" r:id="rId7"/>
    <pivotCache cacheId="2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3" l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I1" i="3"/>
  <c r="I4" i="3" s="1"/>
  <c r="B23" i="7"/>
  <c r="B21" i="7"/>
  <c r="B19" i="7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E17" i="1"/>
  <c r="E18" i="1"/>
  <c r="F18" i="1" s="1"/>
  <c r="E19" i="1"/>
  <c r="F19" i="1" s="1"/>
  <c r="E20" i="1"/>
  <c r="F20" i="1" s="1"/>
  <c r="E21" i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4" i="1"/>
  <c r="F4" i="1" s="1"/>
  <c r="F5" i="3"/>
  <c r="G5" i="3" s="1"/>
  <c r="F6" i="3"/>
  <c r="G6" i="3" s="1"/>
  <c r="F7" i="3"/>
  <c r="G7" i="3" s="1"/>
  <c r="F8" i="3"/>
  <c r="F9" i="3"/>
  <c r="G9" i="3" s="1"/>
  <c r="F10" i="3"/>
  <c r="G10" i="3" s="1"/>
  <c r="F11" i="3"/>
  <c r="G11" i="3" s="1"/>
  <c r="F12" i="3"/>
  <c r="G12" i="3" s="1"/>
  <c r="F13" i="3"/>
  <c r="G13" i="3" s="1"/>
  <c r="F14" i="3"/>
  <c r="G14" i="3" s="1"/>
  <c r="F15" i="3"/>
  <c r="G15" i="3" s="1"/>
  <c r="F16" i="3"/>
  <c r="G16" i="3" s="1"/>
  <c r="F17" i="3"/>
  <c r="G17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F32" i="3"/>
  <c r="G32" i="3" s="1"/>
  <c r="F33" i="3"/>
  <c r="G33" i="3" s="1"/>
  <c r="F34" i="3"/>
  <c r="G34" i="3" s="1"/>
  <c r="F35" i="3"/>
  <c r="G35" i="3" s="1"/>
  <c r="F36" i="3"/>
  <c r="G36" i="3" s="1"/>
  <c r="F37" i="3"/>
  <c r="G37" i="3" s="1"/>
  <c r="F38" i="3"/>
  <c r="G38" i="3" s="1"/>
  <c r="F39" i="3"/>
  <c r="G39" i="3" s="1"/>
  <c r="F40" i="3"/>
  <c r="G40" i="3" s="1"/>
  <c r="F41" i="3"/>
  <c r="G41" i="3" s="1"/>
  <c r="F42" i="3"/>
  <c r="G42" i="3" s="1"/>
  <c r="F43" i="3"/>
  <c r="G43" i="3" s="1"/>
  <c r="F44" i="3"/>
  <c r="G44" i="3" s="1"/>
  <c r="F45" i="3"/>
  <c r="G45" i="3" s="1"/>
  <c r="F46" i="3"/>
  <c r="G46" i="3" s="1"/>
  <c r="F47" i="3"/>
  <c r="G47" i="3" s="1"/>
  <c r="F48" i="3"/>
  <c r="G48" i="3" s="1"/>
  <c r="F49" i="3"/>
  <c r="G49" i="3" s="1"/>
  <c r="F50" i="3"/>
  <c r="G50" i="3" s="1"/>
  <c r="F51" i="3"/>
  <c r="G51" i="3" s="1"/>
  <c r="F52" i="3"/>
  <c r="G52" i="3" s="1"/>
  <c r="F53" i="3"/>
  <c r="G53" i="3" s="1"/>
  <c r="F54" i="3"/>
  <c r="G54" i="3" s="1"/>
  <c r="F55" i="3"/>
  <c r="G55" i="3" s="1"/>
  <c r="F56" i="3"/>
  <c r="G56" i="3" s="1"/>
  <c r="F57" i="3"/>
  <c r="G57" i="3" s="1"/>
  <c r="F58" i="3"/>
  <c r="G58" i="3" s="1"/>
  <c r="F59" i="3"/>
  <c r="G59" i="3" s="1"/>
  <c r="F60" i="3"/>
  <c r="G60" i="3" s="1"/>
  <c r="F61" i="3"/>
  <c r="G61" i="3" s="1"/>
  <c r="F62" i="3"/>
  <c r="G62" i="3" s="1"/>
  <c r="F63" i="3"/>
  <c r="G63" i="3" s="1"/>
  <c r="F64" i="3"/>
  <c r="G64" i="3" s="1"/>
  <c r="F65" i="3"/>
  <c r="G65" i="3" s="1"/>
  <c r="F66" i="3"/>
  <c r="G66" i="3" s="1"/>
  <c r="F67" i="3"/>
  <c r="G67" i="3" s="1"/>
  <c r="F68" i="3"/>
  <c r="G68" i="3" s="1"/>
  <c r="F69" i="3"/>
  <c r="G69" i="3" s="1"/>
  <c r="F70" i="3"/>
  <c r="G70" i="3" s="1"/>
  <c r="F71" i="3"/>
  <c r="G71" i="3" s="1"/>
  <c r="F72" i="3"/>
  <c r="G72" i="3" s="1"/>
  <c r="F73" i="3"/>
  <c r="G73" i="3" s="1"/>
  <c r="F74" i="3"/>
  <c r="G74" i="3" s="1"/>
  <c r="F75" i="3"/>
  <c r="G75" i="3" s="1"/>
  <c r="F76" i="3"/>
  <c r="G76" i="3" s="1"/>
  <c r="F77" i="3"/>
  <c r="G77" i="3" s="1"/>
  <c r="F78" i="3"/>
  <c r="G78" i="3" s="1"/>
  <c r="F79" i="3"/>
  <c r="G79" i="3" s="1"/>
  <c r="F80" i="3"/>
  <c r="G80" i="3" s="1"/>
  <c r="F81" i="3"/>
  <c r="G81" i="3" s="1"/>
  <c r="F82" i="3"/>
  <c r="G82" i="3" s="1"/>
  <c r="F83" i="3"/>
  <c r="G83" i="3" s="1"/>
  <c r="F84" i="3"/>
  <c r="G84" i="3" s="1"/>
  <c r="F85" i="3"/>
  <c r="G85" i="3" s="1"/>
  <c r="F86" i="3"/>
  <c r="G86" i="3" s="1"/>
  <c r="F87" i="3"/>
  <c r="G87" i="3" s="1"/>
  <c r="F88" i="3"/>
  <c r="G88" i="3" s="1"/>
  <c r="F89" i="3"/>
  <c r="G89" i="3" s="1"/>
  <c r="F90" i="3"/>
  <c r="G90" i="3" s="1"/>
  <c r="F91" i="3"/>
  <c r="G91" i="3" s="1"/>
  <c r="F92" i="3"/>
  <c r="G92" i="3" s="1"/>
  <c r="F93" i="3"/>
  <c r="G93" i="3" s="1"/>
  <c r="F94" i="3"/>
  <c r="G94" i="3" s="1"/>
  <c r="F95" i="3"/>
  <c r="G95" i="3" s="1"/>
  <c r="F96" i="3"/>
  <c r="G96" i="3" s="1"/>
  <c r="F97" i="3"/>
  <c r="G97" i="3" s="1"/>
  <c r="F98" i="3"/>
  <c r="G98" i="3" s="1"/>
  <c r="F99" i="3"/>
  <c r="G99" i="3" s="1"/>
  <c r="F100" i="3"/>
  <c r="G100" i="3" s="1"/>
  <c r="F4" i="3"/>
  <c r="G4" i="3" s="1"/>
  <c r="E11" i="2"/>
  <c r="F11" i="2" s="1"/>
  <c r="E15" i="2"/>
  <c r="F15" i="2" s="1"/>
  <c r="E27" i="2"/>
  <c r="F27" i="2" s="1"/>
  <c r="E28" i="2"/>
  <c r="F28" i="2" s="1"/>
  <c r="E30" i="2"/>
  <c r="F30" i="2" s="1"/>
  <c r="E31" i="2"/>
  <c r="F31" i="2" s="1"/>
  <c r="E37" i="2"/>
  <c r="F37" i="2" s="1"/>
  <c r="E44" i="2"/>
  <c r="F44" i="2" s="1"/>
  <c r="E60" i="2"/>
  <c r="F60" i="2" s="1"/>
  <c r="E62" i="2"/>
  <c r="F62" i="2" s="1"/>
  <c r="E63" i="2"/>
  <c r="F63" i="2" s="1"/>
  <c r="E64" i="2"/>
  <c r="F64" i="2" s="1"/>
  <c r="E69" i="2"/>
  <c r="F69" i="2" s="1"/>
  <c r="E75" i="2"/>
  <c r="F75" i="2" s="1"/>
  <c r="E76" i="2"/>
  <c r="F76" i="2" s="1"/>
  <c r="E91" i="2"/>
  <c r="F91" i="2" s="1"/>
  <c r="E95" i="2"/>
  <c r="F95" i="2" s="1"/>
  <c r="E96" i="2"/>
  <c r="F96" i="2" s="1"/>
  <c r="E26" i="6"/>
  <c r="E3" i="2" s="1"/>
  <c r="F3" i="2" s="1"/>
  <c r="E27" i="6"/>
  <c r="E4" i="2" s="1"/>
  <c r="F4" i="2" s="1"/>
  <c r="E76" i="6"/>
  <c r="E5" i="2" s="1"/>
  <c r="F5" i="2" s="1"/>
  <c r="E77" i="6"/>
  <c r="E6" i="2" s="1"/>
  <c r="F6" i="2" s="1"/>
  <c r="E28" i="6"/>
  <c r="E7" i="2" s="1"/>
  <c r="F7" i="2" s="1"/>
  <c r="E33" i="6"/>
  <c r="E8" i="2" s="1"/>
  <c r="F8" i="2" s="1"/>
  <c r="E89" i="6"/>
  <c r="E9" i="2" s="1"/>
  <c r="F9" i="2" s="1"/>
  <c r="E66" i="6"/>
  <c r="E10" i="2" s="1"/>
  <c r="F10" i="2" s="1"/>
  <c r="E90" i="6"/>
  <c r="E91" i="6"/>
  <c r="E12" i="2" s="1"/>
  <c r="F12" i="2" s="1"/>
  <c r="E2" i="6"/>
  <c r="E13" i="2" s="1"/>
  <c r="F13" i="2" s="1"/>
  <c r="E67" i="6"/>
  <c r="E14" i="2" s="1"/>
  <c r="F14" i="2" s="1"/>
  <c r="E92" i="6"/>
  <c r="E7" i="6"/>
  <c r="E16" i="2" s="1"/>
  <c r="F16" i="2" s="1"/>
  <c r="E78" i="6"/>
  <c r="E17" i="2" s="1"/>
  <c r="F17" i="2" s="1"/>
  <c r="E54" i="6"/>
  <c r="E18" i="2" s="1"/>
  <c r="F18" i="2" s="1"/>
  <c r="E34" i="6"/>
  <c r="E19" i="2" s="1"/>
  <c r="F19" i="2" s="1"/>
  <c r="E55" i="6"/>
  <c r="E20" i="2" s="1"/>
  <c r="F20" i="2" s="1"/>
  <c r="E29" i="6"/>
  <c r="E21" i="2" s="1"/>
  <c r="F21" i="2" s="1"/>
  <c r="E79" i="6"/>
  <c r="E22" i="2" s="1"/>
  <c r="F22" i="2" s="1"/>
  <c r="E68" i="6"/>
  <c r="E23" i="2" s="1"/>
  <c r="F23" i="2" s="1"/>
  <c r="E35" i="6"/>
  <c r="E24" i="2" s="1"/>
  <c r="F24" i="2" s="1"/>
  <c r="E80" i="6"/>
  <c r="E25" i="2" s="1"/>
  <c r="F25" i="2" s="1"/>
  <c r="E56" i="6"/>
  <c r="E26" i="2" s="1"/>
  <c r="F26" i="2" s="1"/>
  <c r="E19" i="6"/>
  <c r="E57" i="6"/>
  <c r="E93" i="6"/>
  <c r="E29" i="2" s="1"/>
  <c r="F29" i="2" s="1"/>
  <c r="E58" i="6"/>
  <c r="E45" i="6"/>
  <c r="E8" i="6"/>
  <c r="E32" i="2" s="1"/>
  <c r="F32" i="2" s="1"/>
  <c r="E81" i="6"/>
  <c r="E33" i="2" s="1"/>
  <c r="F33" i="2" s="1"/>
  <c r="E46" i="6"/>
  <c r="E34" i="2" s="1"/>
  <c r="F34" i="2" s="1"/>
  <c r="E82" i="6"/>
  <c r="E35" i="2" s="1"/>
  <c r="F35" i="2" s="1"/>
  <c r="E36" i="6"/>
  <c r="E36" i="2" s="1"/>
  <c r="F36" i="2" s="1"/>
  <c r="E94" i="6"/>
  <c r="E95" i="6"/>
  <c r="E38" i="2" s="1"/>
  <c r="F38" i="2" s="1"/>
  <c r="E69" i="6"/>
  <c r="E39" i="2" s="1"/>
  <c r="F39" i="2" s="1"/>
  <c r="E9" i="6"/>
  <c r="E40" i="2" s="1"/>
  <c r="F40" i="2" s="1"/>
  <c r="E30" i="6"/>
  <c r="E41" i="2" s="1"/>
  <c r="F41" i="2" s="1"/>
  <c r="E70" i="6"/>
  <c r="E42" i="2" s="1"/>
  <c r="F42" i="2" s="1"/>
  <c r="E10" i="6"/>
  <c r="E43" i="2" s="1"/>
  <c r="F43" i="2" s="1"/>
  <c r="E11" i="6"/>
  <c r="E20" i="6"/>
  <c r="E45" i="2" s="1"/>
  <c r="F45" i="2" s="1"/>
  <c r="E83" i="6"/>
  <c r="E46" i="2" s="1"/>
  <c r="F46" i="2" s="1"/>
  <c r="E12" i="6"/>
  <c r="E47" i="2" s="1"/>
  <c r="F47" i="2" s="1"/>
  <c r="E96" i="6"/>
  <c r="E48" i="2" s="1"/>
  <c r="F48" i="2" s="1"/>
  <c r="E13" i="6"/>
  <c r="E49" i="2" s="1"/>
  <c r="F49" i="2" s="1"/>
  <c r="E47" i="6"/>
  <c r="E50" i="2" s="1"/>
  <c r="F50" i="2" s="1"/>
  <c r="E48" i="6"/>
  <c r="E51" i="2" s="1"/>
  <c r="F51" i="2" s="1"/>
  <c r="E14" i="6"/>
  <c r="E52" i="2" s="1"/>
  <c r="F52" i="2" s="1"/>
  <c r="E84" i="6"/>
  <c r="E53" i="2" s="1"/>
  <c r="F53" i="2" s="1"/>
  <c r="E85" i="6"/>
  <c r="E54" i="2" s="1"/>
  <c r="F54" i="2" s="1"/>
  <c r="E59" i="6"/>
  <c r="E55" i="2" s="1"/>
  <c r="F55" i="2" s="1"/>
  <c r="E3" i="6"/>
  <c r="E56" i="2" s="1"/>
  <c r="F56" i="2" s="1"/>
  <c r="E21" i="6"/>
  <c r="E57" i="2" s="1"/>
  <c r="F57" i="2" s="1"/>
  <c r="E60" i="6"/>
  <c r="E58" i="2" s="1"/>
  <c r="F58" i="2" s="1"/>
  <c r="E49" i="6"/>
  <c r="E59" i="2" s="1"/>
  <c r="F59" i="2" s="1"/>
  <c r="E4" i="6"/>
  <c r="E31" i="6"/>
  <c r="E61" i="2" s="1"/>
  <c r="F61" i="2" s="1"/>
  <c r="E50" i="6"/>
  <c r="E97" i="6"/>
  <c r="E86" i="6"/>
  <c r="E61" i="6"/>
  <c r="E65" i="2" s="1"/>
  <c r="F65" i="2" s="1"/>
  <c r="E15" i="6"/>
  <c r="E66" i="2" s="1"/>
  <c r="F66" i="2" s="1"/>
  <c r="E37" i="6"/>
  <c r="E67" i="2" s="1"/>
  <c r="F67" i="2" s="1"/>
  <c r="E22" i="6"/>
  <c r="E68" i="2" s="1"/>
  <c r="F68" i="2" s="1"/>
  <c r="E32" i="6"/>
  <c r="E16" i="6"/>
  <c r="E70" i="2" s="1"/>
  <c r="F70" i="2" s="1"/>
  <c r="E38" i="6"/>
  <c r="E71" i="2" s="1"/>
  <c r="F71" i="2" s="1"/>
  <c r="E62" i="6"/>
  <c r="E72" i="2" s="1"/>
  <c r="F72" i="2" s="1"/>
  <c r="E51" i="6"/>
  <c r="E17" i="6"/>
  <c r="E74" i="6"/>
  <c r="E65" i="6"/>
  <c r="E71" i="6"/>
  <c r="E77" i="2" s="1"/>
  <c r="F77" i="2" s="1"/>
  <c r="E52" i="6"/>
  <c r="E78" i="2" s="1"/>
  <c r="F78" i="2" s="1"/>
  <c r="E39" i="6"/>
  <c r="E79" i="2" s="1"/>
  <c r="F79" i="2" s="1"/>
  <c r="E98" i="6"/>
  <c r="E80" i="2" s="1"/>
  <c r="F80" i="2" s="1"/>
  <c r="E63" i="6"/>
  <c r="E81" i="2" s="1"/>
  <c r="F81" i="2" s="1"/>
  <c r="E99" i="6"/>
  <c r="E82" i="2" s="1"/>
  <c r="F82" i="2" s="1"/>
  <c r="E53" i="6"/>
  <c r="E83" i="2" s="1"/>
  <c r="F83" i="2" s="1"/>
  <c r="E18" i="6"/>
  <c r="E84" i="2" s="1"/>
  <c r="F84" i="2" s="1"/>
  <c r="E40" i="6"/>
  <c r="E85" i="2" s="1"/>
  <c r="F85" i="2" s="1"/>
  <c r="E64" i="6"/>
  <c r="E86" i="2" s="1"/>
  <c r="F86" i="2" s="1"/>
  <c r="E23" i="6"/>
  <c r="E87" i="2" s="1"/>
  <c r="F87" i="2" s="1"/>
  <c r="E100" i="6"/>
  <c r="E88" i="2" s="1"/>
  <c r="F88" i="2" s="1"/>
  <c r="E41" i="6"/>
  <c r="E89" i="2" s="1"/>
  <c r="F89" i="2" s="1"/>
  <c r="E87" i="6"/>
  <c r="E90" i="2" s="1"/>
  <c r="F90" i="2" s="1"/>
  <c r="E24" i="6"/>
  <c r="E88" i="6"/>
  <c r="E92" i="2" s="1"/>
  <c r="F92" i="2" s="1"/>
  <c r="E42" i="6"/>
  <c r="E93" i="2" s="1"/>
  <c r="F93" i="2" s="1"/>
  <c r="E5" i="6"/>
  <c r="E44" i="6"/>
  <c r="E94" i="2" s="1"/>
  <c r="F94" i="2" s="1"/>
  <c r="E72" i="6"/>
  <c r="E25" i="6"/>
  <c r="E97" i="2" s="1"/>
  <c r="F97" i="2" s="1"/>
  <c r="E6" i="6"/>
  <c r="E98" i="2" s="1"/>
  <c r="F98" i="2" s="1"/>
  <c r="E73" i="6"/>
  <c r="E99" i="2" s="1"/>
  <c r="F99" i="2" s="1"/>
  <c r="E43" i="6"/>
  <c r="E100" i="2" s="1"/>
  <c r="F100" i="2" s="1"/>
  <c r="E75" i="6"/>
  <c r="E2" i="2" s="1"/>
  <c r="F2" i="2" s="1"/>
  <c r="F16" i="1"/>
  <c r="F17" i="1"/>
  <c r="F21" i="1"/>
  <c r="G8" i="3"/>
  <c r="E73" i="2" l="1"/>
  <c r="F73" i="2" s="1"/>
  <c r="B128" i="7" s="1"/>
  <c r="E74" i="2"/>
  <c r="F74" i="2" s="1"/>
  <c r="I89" i="3"/>
  <c r="I41" i="3"/>
  <c r="I57" i="3"/>
  <c r="I25" i="3"/>
  <c r="I9" i="3"/>
  <c r="I73" i="3"/>
  <c r="I6" i="3"/>
  <c r="I98" i="3"/>
  <c r="I35" i="3"/>
  <c r="I82" i="3"/>
  <c r="I66" i="3"/>
  <c r="I50" i="3"/>
  <c r="I34" i="3"/>
  <c r="I18" i="3"/>
  <c r="I97" i="3"/>
  <c r="I81" i="3"/>
  <c r="I65" i="3"/>
  <c r="I49" i="3"/>
  <c r="I33" i="3"/>
  <c r="I17" i="3"/>
  <c r="I70" i="3"/>
  <c r="I83" i="3"/>
  <c r="I96" i="3"/>
  <c r="I80" i="3"/>
  <c r="I64" i="3"/>
  <c r="I48" i="3"/>
  <c r="I32" i="3"/>
  <c r="I16" i="3"/>
  <c r="I38" i="3"/>
  <c r="I19" i="3"/>
  <c r="I95" i="3"/>
  <c r="I79" i="3"/>
  <c r="I63" i="3"/>
  <c r="I47" i="3"/>
  <c r="I31" i="3"/>
  <c r="I15" i="3"/>
  <c r="I86" i="3"/>
  <c r="I67" i="3"/>
  <c r="I94" i="3"/>
  <c r="I78" i="3"/>
  <c r="I62" i="3"/>
  <c r="I46" i="3"/>
  <c r="I30" i="3"/>
  <c r="I14" i="3"/>
  <c r="I51" i="3"/>
  <c r="I93" i="3"/>
  <c r="I77" i="3"/>
  <c r="I61" i="3"/>
  <c r="I45" i="3"/>
  <c r="I29" i="3"/>
  <c r="I13" i="3"/>
  <c r="I22" i="3"/>
  <c r="I99" i="3"/>
  <c r="I92" i="3"/>
  <c r="I76" i="3"/>
  <c r="I60" i="3"/>
  <c r="I44" i="3"/>
  <c r="I28" i="3"/>
  <c r="I12" i="3"/>
  <c r="I91" i="3"/>
  <c r="I75" i="3"/>
  <c r="I59" i="3"/>
  <c r="I43" i="3"/>
  <c r="I27" i="3"/>
  <c r="I11" i="3"/>
  <c r="I90" i="3"/>
  <c r="I74" i="3"/>
  <c r="I58" i="3"/>
  <c r="I42" i="3"/>
  <c r="I26" i="3"/>
  <c r="I10" i="3"/>
  <c r="I88" i="3"/>
  <c r="I72" i="3"/>
  <c r="I56" i="3"/>
  <c r="I40" i="3"/>
  <c r="I24" i="3"/>
  <c r="I8" i="3"/>
  <c r="I87" i="3"/>
  <c r="I71" i="3"/>
  <c r="I55" i="3"/>
  <c r="I39" i="3"/>
  <c r="I23" i="3"/>
  <c r="I7" i="3"/>
  <c r="I85" i="3"/>
  <c r="I69" i="3"/>
  <c r="I53" i="3"/>
  <c r="I37" i="3"/>
  <c r="I21" i="3"/>
  <c r="I5" i="3"/>
  <c r="I54" i="3"/>
  <c r="I100" i="3"/>
  <c r="I84" i="3"/>
  <c r="I68" i="3"/>
  <c r="I52" i="3"/>
  <c r="I36" i="3"/>
  <c r="I20" i="3"/>
  <c r="B17" i="7"/>
  <c r="B13" i="7"/>
  <c r="B126" i="7" l="1"/>
  <c r="B15" i="7"/>
  <c r="B25" i="7"/>
</calcChain>
</file>

<file path=xl/sharedStrings.xml><?xml version="1.0" encoding="utf-8"?>
<sst xmlns="http://schemas.openxmlformats.org/spreadsheetml/2006/main" count="1260" uniqueCount="484">
  <si>
    <t>Medicine ID</t>
  </si>
  <si>
    <t>Medicine Name</t>
  </si>
  <si>
    <t>Category</t>
  </si>
  <si>
    <t>Quantity in Stock</t>
  </si>
  <si>
    <t>Expiry Date</t>
  </si>
  <si>
    <t>Unit Price</t>
  </si>
  <si>
    <t>Total Value</t>
  </si>
  <si>
    <t>Supplier</t>
  </si>
  <si>
    <t>M001</t>
  </si>
  <si>
    <t>PharmaLife</t>
  </si>
  <si>
    <t>M002</t>
  </si>
  <si>
    <t>Antibiotic</t>
  </si>
  <si>
    <t>MedCare</t>
  </si>
  <si>
    <t>M003</t>
  </si>
  <si>
    <t>M004</t>
  </si>
  <si>
    <t>M005</t>
  </si>
  <si>
    <t>M006</t>
  </si>
  <si>
    <t>M007</t>
  </si>
  <si>
    <t>M008</t>
  </si>
  <si>
    <t>M009</t>
  </si>
  <si>
    <t>M010</t>
  </si>
  <si>
    <t>M011</t>
  </si>
  <si>
    <t>M012</t>
  </si>
  <si>
    <t>M013</t>
  </si>
  <si>
    <t>M014</t>
  </si>
  <si>
    <t>M015</t>
  </si>
  <si>
    <t>M016</t>
  </si>
  <si>
    <t>M017</t>
  </si>
  <si>
    <t>M018</t>
  </si>
  <si>
    <t>M019</t>
  </si>
  <si>
    <t>M020</t>
  </si>
  <si>
    <t>M021</t>
  </si>
  <si>
    <t>M022</t>
  </si>
  <si>
    <t>M023</t>
  </si>
  <si>
    <t>M024</t>
  </si>
  <si>
    <t>M025</t>
  </si>
  <si>
    <t>M026</t>
  </si>
  <si>
    <t>M027</t>
  </si>
  <si>
    <t>M028</t>
  </si>
  <si>
    <t>M029</t>
  </si>
  <si>
    <t>M030</t>
  </si>
  <si>
    <t>M031</t>
  </si>
  <si>
    <t>M032</t>
  </si>
  <si>
    <t>M033</t>
  </si>
  <si>
    <t>M034</t>
  </si>
  <si>
    <t>M035</t>
  </si>
  <si>
    <t>M036</t>
  </si>
  <si>
    <t>M037</t>
  </si>
  <si>
    <t>M038</t>
  </si>
  <si>
    <t>M039</t>
  </si>
  <si>
    <t>M040</t>
  </si>
  <si>
    <t>M041</t>
  </si>
  <si>
    <t>M042</t>
  </si>
  <si>
    <t>M043</t>
  </si>
  <si>
    <t>M044</t>
  </si>
  <si>
    <t>M045</t>
  </si>
  <si>
    <t>M046</t>
  </si>
  <si>
    <t>M047</t>
  </si>
  <si>
    <t>M048</t>
  </si>
  <si>
    <t>M049</t>
  </si>
  <si>
    <t>M050</t>
  </si>
  <si>
    <t>M051</t>
  </si>
  <si>
    <t>M052</t>
  </si>
  <si>
    <t>M053</t>
  </si>
  <si>
    <t>M054</t>
  </si>
  <si>
    <t>M055</t>
  </si>
  <si>
    <t>M056</t>
  </si>
  <si>
    <t>M057</t>
  </si>
  <si>
    <t>M058</t>
  </si>
  <si>
    <t>M059</t>
  </si>
  <si>
    <t>M060</t>
  </si>
  <si>
    <t>M061</t>
  </si>
  <si>
    <t>M062</t>
  </si>
  <si>
    <t>M063</t>
  </si>
  <si>
    <t>M064</t>
  </si>
  <si>
    <t>M065</t>
  </si>
  <si>
    <t>M066</t>
  </si>
  <si>
    <t>M067</t>
  </si>
  <si>
    <t>M068</t>
  </si>
  <si>
    <t>M069</t>
  </si>
  <si>
    <t>M070</t>
  </si>
  <si>
    <t>M071</t>
  </si>
  <si>
    <t>M072</t>
  </si>
  <si>
    <t>M073</t>
  </si>
  <si>
    <t>M074</t>
  </si>
  <si>
    <t>M075</t>
  </si>
  <si>
    <t>M076</t>
  </si>
  <si>
    <t>M077</t>
  </si>
  <si>
    <t>M078</t>
  </si>
  <si>
    <t>M079</t>
  </si>
  <si>
    <t>M080</t>
  </si>
  <si>
    <t>M081</t>
  </si>
  <si>
    <t>M082</t>
  </si>
  <si>
    <t>M083</t>
  </si>
  <si>
    <t>M084</t>
  </si>
  <si>
    <t>M085</t>
  </si>
  <si>
    <t>M086</t>
  </si>
  <si>
    <t>M087</t>
  </si>
  <si>
    <t>M088</t>
  </si>
  <si>
    <t>M089</t>
  </si>
  <si>
    <t>M090</t>
  </si>
  <si>
    <t>M091</t>
  </si>
  <si>
    <t>M092</t>
  </si>
  <si>
    <t>M093</t>
  </si>
  <si>
    <t>M094</t>
  </si>
  <si>
    <t>M095</t>
  </si>
  <si>
    <t>M096</t>
  </si>
  <si>
    <t>M097</t>
  </si>
  <si>
    <t>Date</t>
  </si>
  <si>
    <t>Bill No</t>
  </si>
  <si>
    <t>Quantity Sold</t>
  </si>
  <si>
    <t>Total</t>
  </si>
  <si>
    <t>Customer Name</t>
  </si>
  <si>
    <t>Paracetamol</t>
  </si>
  <si>
    <t>Ahmad Ali</t>
  </si>
  <si>
    <t>Vitamin C</t>
  </si>
  <si>
    <t>Lina Saeed</t>
  </si>
  <si>
    <t>Order No</t>
  </si>
  <si>
    <t>Medicine</t>
  </si>
  <si>
    <t>Quantity Ordered</t>
  </si>
  <si>
    <t>Order Date</t>
  </si>
  <si>
    <t>Expected Delivery</t>
  </si>
  <si>
    <t>PO001</t>
  </si>
  <si>
    <t>Amoxicillin</t>
  </si>
  <si>
    <t>PO002</t>
  </si>
  <si>
    <t>PO003</t>
  </si>
  <si>
    <t>PO004</t>
  </si>
  <si>
    <t>PO005</t>
  </si>
  <si>
    <t>PO006</t>
  </si>
  <si>
    <t>PO007</t>
  </si>
  <si>
    <t>PO008</t>
  </si>
  <si>
    <t>PO009</t>
  </si>
  <si>
    <t>PO010</t>
  </si>
  <si>
    <t>PO011</t>
  </si>
  <si>
    <t>PO012</t>
  </si>
  <si>
    <t>PO013</t>
  </si>
  <si>
    <t>PO014</t>
  </si>
  <si>
    <t>PO015</t>
  </si>
  <si>
    <t>PO016</t>
  </si>
  <si>
    <t>PO017</t>
  </si>
  <si>
    <t>PO018</t>
  </si>
  <si>
    <t>PO019</t>
  </si>
  <si>
    <t>PO020</t>
  </si>
  <si>
    <t>PO021</t>
  </si>
  <si>
    <t>PO022</t>
  </si>
  <si>
    <t>PO023</t>
  </si>
  <si>
    <t>PO024</t>
  </si>
  <si>
    <t>PO025</t>
  </si>
  <si>
    <t>PO026</t>
  </si>
  <si>
    <t>PO027</t>
  </si>
  <si>
    <t>PO028</t>
  </si>
  <si>
    <t>PO029</t>
  </si>
  <si>
    <t>PO030</t>
  </si>
  <si>
    <t>PO031</t>
  </si>
  <si>
    <t>PO032</t>
  </si>
  <si>
    <t>PO033</t>
  </si>
  <si>
    <t>PO034</t>
  </si>
  <si>
    <t>PO035</t>
  </si>
  <si>
    <t>PO036</t>
  </si>
  <si>
    <t>PO037</t>
  </si>
  <si>
    <t>PO038</t>
  </si>
  <si>
    <t>PO039</t>
  </si>
  <si>
    <t>PO040</t>
  </si>
  <si>
    <t>PO041</t>
  </si>
  <si>
    <t>PO042</t>
  </si>
  <si>
    <t>PO043</t>
  </si>
  <si>
    <t>PO044</t>
  </si>
  <si>
    <t>PO045</t>
  </si>
  <si>
    <t>PO046</t>
  </si>
  <si>
    <t>PO047</t>
  </si>
  <si>
    <t>PO048</t>
  </si>
  <si>
    <t>PO049</t>
  </si>
  <si>
    <t>PO050</t>
  </si>
  <si>
    <t>PO051</t>
  </si>
  <si>
    <t>PO052</t>
  </si>
  <si>
    <t>PO053</t>
  </si>
  <si>
    <t>PO054</t>
  </si>
  <si>
    <t>PO055</t>
  </si>
  <si>
    <t>PO056</t>
  </si>
  <si>
    <t>PO057</t>
  </si>
  <si>
    <t>PO058</t>
  </si>
  <si>
    <t>PO059</t>
  </si>
  <si>
    <t>PO060</t>
  </si>
  <si>
    <t>PO061</t>
  </si>
  <si>
    <t>PO062</t>
  </si>
  <si>
    <t>PO063</t>
  </si>
  <si>
    <t>PO064</t>
  </si>
  <si>
    <t>PO065</t>
  </si>
  <si>
    <t>PO066</t>
  </si>
  <si>
    <t>PO067</t>
  </si>
  <si>
    <t>PO068</t>
  </si>
  <si>
    <t>PO069</t>
  </si>
  <si>
    <t>PO070</t>
  </si>
  <si>
    <t>PO071</t>
  </si>
  <si>
    <t>PO072</t>
  </si>
  <si>
    <t>PO073</t>
  </si>
  <si>
    <t>PO074</t>
  </si>
  <si>
    <t>PO075</t>
  </si>
  <si>
    <t>PO076</t>
  </si>
  <si>
    <t>PO077</t>
  </si>
  <si>
    <t>PO078</t>
  </si>
  <si>
    <t>PO079</t>
  </si>
  <si>
    <t>PO080</t>
  </si>
  <si>
    <t>PO081</t>
  </si>
  <si>
    <t>PO082</t>
  </si>
  <si>
    <t>PO083</t>
  </si>
  <si>
    <t>PO084</t>
  </si>
  <si>
    <t>PO085</t>
  </si>
  <si>
    <t>PO086</t>
  </si>
  <si>
    <t>PO087</t>
  </si>
  <si>
    <t>PO088</t>
  </si>
  <si>
    <t>PO089</t>
  </si>
  <si>
    <t>PO090</t>
  </si>
  <si>
    <t>PO091</t>
  </si>
  <si>
    <t>PO092</t>
  </si>
  <si>
    <t>PO093</t>
  </si>
  <si>
    <t>PO094</t>
  </si>
  <si>
    <t>PO095</t>
  </si>
  <si>
    <t>PO096</t>
  </si>
  <si>
    <t>PO097</t>
  </si>
  <si>
    <t>PO098</t>
  </si>
  <si>
    <t>Metformin</t>
  </si>
  <si>
    <t>Omeprazole</t>
  </si>
  <si>
    <t>Azithromycin</t>
  </si>
  <si>
    <t>Calcium</t>
  </si>
  <si>
    <t>Aspirin</t>
  </si>
  <si>
    <t>Cetirizine</t>
  </si>
  <si>
    <t>Ibuprofen</t>
  </si>
  <si>
    <t>Antidiabetic</t>
  </si>
  <si>
    <t>Analgesic</t>
  </si>
  <si>
    <t>Antacid</t>
  </si>
  <si>
    <t>Vitamin</t>
  </si>
  <si>
    <t>Supplement</t>
  </si>
  <si>
    <t>Antihistamine</t>
  </si>
  <si>
    <t>Anti-inflammatory</t>
  </si>
  <si>
    <t>Acetaminophen</t>
  </si>
  <si>
    <t>Naproxen</t>
  </si>
  <si>
    <t>Diclofenac</t>
  </si>
  <si>
    <t>Meloxicam</t>
  </si>
  <si>
    <t>Celecoxib</t>
  </si>
  <si>
    <t>Indomethacin</t>
  </si>
  <si>
    <t>Ketorolac</t>
  </si>
  <si>
    <t>Tramadol</t>
  </si>
  <si>
    <t>Morphine</t>
  </si>
  <si>
    <t>Codeine</t>
  </si>
  <si>
    <t>Fentanyl</t>
  </si>
  <si>
    <t>Oxycodone</t>
  </si>
  <si>
    <t>Hydrocodone</t>
  </si>
  <si>
    <t>Buprenorphine</t>
  </si>
  <si>
    <t>Methadone</t>
  </si>
  <si>
    <t>Ciprofloxacin</t>
  </si>
  <si>
    <t>Doxycycline</t>
  </si>
  <si>
    <t>Clarithromycin</t>
  </si>
  <si>
    <t>Erythromycin</t>
  </si>
  <si>
    <t>Tetracycline</t>
  </si>
  <si>
    <t>Linezolid</t>
  </si>
  <si>
    <t>Vancomycin</t>
  </si>
  <si>
    <t>Meropenem</t>
  </si>
  <si>
    <t>Imipenem</t>
  </si>
  <si>
    <t>Ceftriaxone</t>
  </si>
  <si>
    <t>Cefuroxime</t>
  </si>
  <si>
    <t>Cefixime</t>
  </si>
  <si>
    <t>Cephalexin</t>
  </si>
  <si>
    <t>Pantoprazole</t>
  </si>
  <si>
    <t>Esomeprazole</t>
  </si>
  <si>
    <t>Ranitidine</t>
  </si>
  <si>
    <t>Loratadine</t>
  </si>
  <si>
    <t>Montelukast</t>
  </si>
  <si>
    <t>Antiasthmatic</t>
  </si>
  <si>
    <t>Salbutamol</t>
  </si>
  <si>
    <t>Bronchodilator</t>
  </si>
  <si>
    <t>Fluoxetine</t>
  </si>
  <si>
    <t>Antidepressant</t>
  </si>
  <si>
    <t>Sertraline</t>
  </si>
  <si>
    <t>Diazepam</t>
  </si>
  <si>
    <t>Anxiolytic</t>
  </si>
  <si>
    <t>Alprazolam</t>
  </si>
  <si>
    <t>Gabapentin</t>
  </si>
  <si>
    <t>Anticonvulsant</t>
  </si>
  <si>
    <t>Pregabalin</t>
  </si>
  <si>
    <t>Topiramate</t>
  </si>
  <si>
    <t>Lamotrigine</t>
  </si>
  <si>
    <t>Carbamazepine</t>
  </si>
  <si>
    <t>Valproate</t>
  </si>
  <si>
    <t>Hydrocortisone</t>
  </si>
  <si>
    <t>Steroid</t>
  </si>
  <si>
    <t>Betamethasone</t>
  </si>
  <si>
    <t>Prednisone</t>
  </si>
  <si>
    <t>Vitamin D</t>
  </si>
  <si>
    <t>Vitamin B12</t>
  </si>
  <si>
    <t>Vitamin E</t>
  </si>
  <si>
    <t>Vitamin A</t>
  </si>
  <si>
    <t>Folic Acid</t>
  </si>
  <si>
    <t>Biotin</t>
  </si>
  <si>
    <t>Niacin</t>
  </si>
  <si>
    <t>Thiamine</t>
  </si>
  <si>
    <t>Riboflavin</t>
  </si>
  <si>
    <t>Pantothenic Acid</t>
  </si>
  <si>
    <t>Vitamin K</t>
  </si>
  <si>
    <t>Iron</t>
  </si>
  <si>
    <t>Zinc</t>
  </si>
  <si>
    <t>Magnesium</t>
  </si>
  <si>
    <t>Potassium Chloride</t>
  </si>
  <si>
    <t>Electrolyte</t>
  </si>
  <si>
    <t>Sodium Chloride</t>
  </si>
  <si>
    <t>Magnesium Sulfate</t>
  </si>
  <si>
    <t>Calcium Carbonate</t>
  </si>
  <si>
    <t>Ferrous Sulfate</t>
  </si>
  <si>
    <t>Ivermectin</t>
  </si>
  <si>
    <t>Antiparasitic</t>
  </si>
  <si>
    <t>Albendazole</t>
  </si>
  <si>
    <t>Mebendazole</t>
  </si>
  <si>
    <t>Chloroquine</t>
  </si>
  <si>
    <t>Antimalarial</t>
  </si>
  <si>
    <t>Artemether</t>
  </si>
  <si>
    <t>Lumefantrine</t>
  </si>
  <si>
    <t>Oseltamivir</t>
  </si>
  <si>
    <t>Antiviral</t>
  </si>
  <si>
    <t>Acyclovir</t>
  </si>
  <si>
    <t>Valacyclovir</t>
  </si>
  <si>
    <t>Remdesivir</t>
  </si>
  <si>
    <t>Favipiravir</t>
  </si>
  <si>
    <t>Molnupiravir</t>
  </si>
  <si>
    <t>Losartan</t>
  </si>
  <si>
    <t>Antihypertensive</t>
  </si>
  <si>
    <t>Atorvastatin</t>
  </si>
  <si>
    <t>Lipid-lowering</t>
  </si>
  <si>
    <t>Simvastatin</t>
  </si>
  <si>
    <t>Levothyroxine</t>
  </si>
  <si>
    <t>Hormone</t>
  </si>
  <si>
    <t>Insulin</t>
  </si>
  <si>
    <t>Hydrochlorothiazide</t>
  </si>
  <si>
    <t>Diuretic</t>
  </si>
  <si>
    <t>Clopidogrel</t>
  </si>
  <si>
    <t>Antiplatelet</t>
  </si>
  <si>
    <t>Warfarin</t>
  </si>
  <si>
    <t>Anticoagulant</t>
  </si>
  <si>
    <t>Health Group</t>
  </si>
  <si>
    <t>Lifecare</t>
  </si>
  <si>
    <t>Apex PharmaSolutions</t>
  </si>
  <si>
    <t>MedSupply</t>
  </si>
  <si>
    <t>VitaStream</t>
  </si>
  <si>
    <t>Omar Khalid</t>
  </si>
  <si>
    <t>Sara Mansour</t>
  </si>
  <si>
    <t>Youssef Hassan</t>
  </si>
  <si>
    <t>Noor Ibrahim</t>
  </si>
  <si>
    <t>Khaled Zaki</t>
  </si>
  <si>
    <t>Mariam Fathi</t>
  </si>
  <si>
    <t>Tarek Adel</t>
  </si>
  <si>
    <t>Huda Salem</t>
  </si>
  <si>
    <t>Rami Nasser</t>
  </si>
  <si>
    <t>Dalia Kamal</t>
  </si>
  <si>
    <t>Fadi Hussein</t>
  </si>
  <si>
    <t>Amal Farouk</t>
  </si>
  <si>
    <t>Samir Younis</t>
  </si>
  <si>
    <t>Rana Mostafa</t>
  </si>
  <si>
    <t>Bilal Maher</t>
  </si>
  <si>
    <t>Yasmin Omar</t>
  </si>
  <si>
    <t>Karim Fouad</t>
  </si>
  <si>
    <t>Layla Hatem</t>
  </si>
  <si>
    <t>Ziad Sherif</t>
  </si>
  <si>
    <t>Hana Magdy</t>
  </si>
  <si>
    <t>Nabil Tawfik</t>
  </si>
  <si>
    <t>Salma Reda</t>
  </si>
  <si>
    <t>Adnan Saber</t>
  </si>
  <si>
    <t>Reem Khalifa</t>
  </si>
  <si>
    <t>Walid Amin</t>
  </si>
  <si>
    <t>Mona Essam</t>
  </si>
  <si>
    <t>Jamal Fares</t>
  </si>
  <si>
    <t>Heba Lotfi</t>
  </si>
  <si>
    <t>Mustafa Zahran</t>
  </si>
  <si>
    <t>Rasha Gamil</t>
  </si>
  <si>
    <t>Ihab Soliman</t>
  </si>
  <si>
    <t>Nadine Riad</t>
  </si>
  <si>
    <t>Bassam Kamel</t>
  </si>
  <si>
    <t>Farah Yassin</t>
  </si>
  <si>
    <t>Hani Barakat</t>
  </si>
  <si>
    <t>Laila Ghoneim</t>
  </si>
  <si>
    <t>Saif El-Din</t>
  </si>
  <si>
    <t>Maha Ragab</t>
  </si>
  <si>
    <t>Tariq Mansy</t>
  </si>
  <si>
    <t>Nourhan Adel</t>
  </si>
  <si>
    <t>Khalil Sabry</t>
  </si>
  <si>
    <t>Yasmeen Fadel</t>
  </si>
  <si>
    <t>Mazen Helmy</t>
  </si>
  <si>
    <t>Dina Rashed</t>
  </si>
  <si>
    <t>Fouad Elmasry</t>
  </si>
  <si>
    <t>Rania Badr</t>
  </si>
  <si>
    <t>Sherif Galal</t>
  </si>
  <si>
    <t>Hanan El-Sayed</t>
  </si>
  <si>
    <t>Ali Hamdy</t>
  </si>
  <si>
    <t>Samar Eid</t>
  </si>
  <si>
    <t>Zaki Hassan</t>
  </si>
  <si>
    <t>Marwa Lotfy</t>
  </si>
  <si>
    <t>Basel Khattab</t>
  </si>
  <si>
    <t>Joumana Fekry</t>
  </si>
  <si>
    <t>Adel Gabr</t>
  </si>
  <si>
    <t>Noura Elwan</t>
  </si>
  <si>
    <t>Ihsan Khalil</t>
  </si>
  <si>
    <t>Fatma Sabreen</t>
  </si>
  <si>
    <t>Yazan Mahdy</t>
  </si>
  <si>
    <t>Riham Tamer</t>
  </si>
  <si>
    <t>Osama Fathy</t>
  </si>
  <si>
    <t>Hoda Elbaz</t>
  </si>
  <si>
    <t>Sami Rizk</t>
  </si>
  <si>
    <t>Lubna Saad</t>
  </si>
  <si>
    <t>Ibrahim Naguib</t>
  </si>
  <si>
    <t>Malak Hossam</t>
  </si>
  <si>
    <t>Fares Gawad</t>
  </si>
  <si>
    <t>Yasmin El-Sherif</t>
  </si>
  <si>
    <t>Majed El-Kady</t>
  </si>
  <si>
    <t>Rania El-Masry</t>
  </si>
  <si>
    <t>Wael Ghoneim</t>
  </si>
  <si>
    <t>Salma El-Toukhy</t>
  </si>
  <si>
    <t>Anas El-Sayed</t>
  </si>
  <si>
    <t>Dalia El-Khatib</t>
  </si>
  <si>
    <t>Omar El-Gendy</t>
  </si>
  <si>
    <t>Heba El-Rashid</t>
  </si>
  <si>
    <t>Tamer El-Sobky</t>
  </si>
  <si>
    <t>Layla El-Feky</t>
  </si>
  <si>
    <t>Khaled El-Amin</t>
  </si>
  <si>
    <t>Mariam El-Hadidy</t>
  </si>
  <si>
    <t>Youssef El-Saad</t>
  </si>
  <si>
    <t>Noor El-Gamal</t>
  </si>
  <si>
    <t>Ahmed El-Mahdy</t>
  </si>
  <si>
    <t>Rana El-Sabbagh</t>
  </si>
  <si>
    <t>Bilal El-Hosny</t>
  </si>
  <si>
    <t>Yasmin El-Raouf</t>
  </si>
  <si>
    <t>Karim El-Banna</t>
  </si>
  <si>
    <t>Hana El-Sherif</t>
  </si>
  <si>
    <t>Nabil El-Karim</t>
  </si>
  <si>
    <t>Salma El-Hassan</t>
  </si>
  <si>
    <t>Adnan El-Farouk</t>
  </si>
  <si>
    <t>Reem El-Taher</t>
  </si>
  <si>
    <t>Walid El-Gawad</t>
  </si>
  <si>
    <t>Mona El-Sobhy</t>
  </si>
  <si>
    <t>Jamal El-Mansy</t>
  </si>
  <si>
    <t>Heba El-Ashry</t>
  </si>
  <si>
    <t>Mustafa El-Saad</t>
  </si>
  <si>
    <t>Purchase Price</t>
  </si>
  <si>
    <t>Sell Price</t>
  </si>
  <si>
    <t xml:space="preserve">LEAH PHARMACY </t>
  </si>
  <si>
    <t>City</t>
  </si>
  <si>
    <t>Amman, Jordan</t>
  </si>
  <si>
    <t>Address</t>
  </si>
  <si>
    <t>Khalda</t>
  </si>
  <si>
    <t>'+962 6 XXXXXXX</t>
  </si>
  <si>
    <t>Phone Number</t>
  </si>
  <si>
    <t>email</t>
  </si>
  <si>
    <t>website</t>
  </si>
  <si>
    <t>www.leahpharmacy.jo</t>
  </si>
  <si>
    <t>info@leahpharmacy.jo</t>
  </si>
  <si>
    <t xml:space="preserve">Overview </t>
  </si>
  <si>
    <t xml:space="preserve">Orders </t>
  </si>
  <si>
    <t>Sales</t>
  </si>
  <si>
    <t xml:space="preserve">Inventory </t>
  </si>
  <si>
    <t xml:space="preserve"> Analysis</t>
  </si>
  <si>
    <t>Sum of Total</t>
  </si>
  <si>
    <t>Row Labels</t>
  </si>
  <si>
    <t>(blank)</t>
  </si>
  <si>
    <t>Grand Total</t>
  </si>
  <si>
    <t>Jun</t>
  </si>
  <si>
    <t>Jul</t>
  </si>
  <si>
    <t>Aug</t>
  </si>
  <si>
    <t>Sep</t>
  </si>
  <si>
    <t>Jan</t>
  </si>
  <si>
    <t>Dec</t>
  </si>
  <si>
    <t>Feb</t>
  </si>
  <si>
    <t>Mar</t>
  </si>
  <si>
    <t>Apr</t>
  </si>
  <si>
    <t>May</t>
  </si>
  <si>
    <t>Oct</t>
  </si>
  <si>
    <t>Nov</t>
  </si>
  <si>
    <t>Sum of Quantity in Stock</t>
  </si>
  <si>
    <t>PO100</t>
  </si>
  <si>
    <t>Expiry Check</t>
  </si>
  <si>
    <t>Ref Date</t>
  </si>
  <si>
    <t>Stock Check</t>
  </si>
  <si>
    <t>Average Invoice Value</t>
  </si>
  <si>
    <t>Min Invoice Value</t>
  </si>
  <si>
    <t>Max Invoice Value</t>
  </si>
  <si>
    <t>Sold Items Count</t>
  </si>
  <si>
    <t>Order Items Count</t>
  </si>
  <si>
    <t>Stock Items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</si>
</sst>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JOD]\ #,##0.00"/>
  </numFmts>
  <fonts count="8">
    <font>
      <sz val="10"/>
      <color theme="1"/>
      <name val="Apis For Office"/>
      <family val="2"/>
      <scheme val="minor"/>
    </font>
    <font>
      <sz val="11"/>
      <color theme="1"/>
      <name val="Apis For Office"/>
      <family val="2"/>
      <scheme val="minor"/>
    </font>
    <font>
      <sz val="8"/>
      <name val="Apis For Office"/>
      <family val="2"/>
      <scheme val="minor"/>
    </font>
    <font>
      <b/>
      <sz val="10"/>
      <color theme="0"/>
      <name val="Apis For Office"/>
      <family val="2"/>
      <scheme val="minor"/>
    </font>
    <font>
      <b/>
      <sz val="26"/>
      <color rgb="FF002060"/>
      <name val="Apis For Office"/>
      <family val="2"/>
      <scheme val="minor"/>
    </font>
    <font>
      <b/>
      <sz val="10"/>
      <color rgb="FF002060"/>
      <name val="Apis For Office"/>
      <family val="2"/>
      <scheme val="minor"/>
    </font>
    <font>
      <b/>
      <sz val="10"/>
      <color theme="1"/>
      <name val="Apis For Office"/>
      <family val="2"/>
      <scheme val="minor"/>
    </font>
    <font>
      <sz val="10"/>
      <color rgb="FF002060"/>
      <name val="Apis For Office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quotePrefix="1" applyFont="1"/>
    <xf numFmtId="164" fontId="5" fillId="0" borderId="0" xfId="0" applyNumberFormat="1" applyFont="1"/>
    <xf numFmtId="0" fontId="7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" fontId="0" fillId="0" borderId="0" xfId="0" applyNumberFormat="1"/>
    <xf numFmtId="1" fontId="0" fillId="0" borderId="0" xfId="0" applyNumberFormat="1" applyAlignment="1">
      <alignment horizontal="left"/>
    </xf>
    <xf numFmtId="14" fontId="6" fillId="3" borderId="0" xfId="0" applyNumberFormat="1" applyFont="1" applyFill="1"/>
    <xf numFmtId="0" fontId="3" fillId="0" borderId="1" xfId="0" applyFont="1" applyBorder="1"/>
    <xf numFmtId="0" fontId="0" fillId="0" borderId="1" xfId="0" applyBorder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Normal" xfId="0" builtinId="0" customBuiltin="1"/>
    <cellStyle name="Normal 2" xfId="1" xr:uid="{CD82380F-AD66-401A-AE60-DB179F720B2B}"/>
  </cellStyles>
  <dxfs count="2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numFmt numFmtId="164" formatCode="[$JOD]\ #,##0.00"/>
      <fill>
        <patternFill patternType="none">
          <bgColor auto="1"/>
        </patternFill>
      </fill>
    </dxf>
    <dxf>
      <numFmt numFmtId="164" formatCode="[$JOD]\ #,##0.00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is For Office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</dxf>
    <dxf>
      <numFmt numFmtId="165" formatCode="dd/mm/yyyy"/>
    </dxf>
    <dxf>
      <numFmt numFmtId="164" formatCode="[$JOD]\ #,##0.00"/>
    </dxf>
    <dxf>
      <numFmt numFmtId="165" formatCode="dd/mm/yyyy"/>
    </dxf>
    <dxf>
      <numFmt numFmtId="164" formatCode="[$JOD]\ #,##0.00"/>
    </dxf>
    <dxf>
      <numFmt numFmtId="164" formatCode="[$JOD]\ #,##0.00"/>
    </dxf>
    <dxf>
      <numFmt numFmtId="165" formatCode="dd/mm/yyyy"/>
    </dxf>
    <dxf>
      <numFmt numFmtId="165" formatCode="dd/mm/yyyy"/>
      <alignment horizontal="left" vertical="bottom" textRotation="0" wrapText="0" indent="0" justifyLastLine="0" shrinkToFit="0" readingOrder="0"/>
    </dxf>
    <dxf>
      <numFmt numFmtId="165" formatCode="dd/mm/yyyy"/>
      <alignment horizontal="left" vertical="bottom" textRotation="0" wrapText="0" indent="0" justifyLastLine="0" shrinkToFit="0" readingOrder="0"/>
    </dxf>
    <dxf>
      <numFmt numFmtId="164" formatCode="[$JOD]\ #,##0.00"/>
      <alignment horizontal="left" vertical="bottom" textRotation="0" wrapText="0" indent="0" justifyLastLine="0" shrinkToFit="0" readingOrder="0"/>
    </dxf>
    <dxf>
      <numFmt numFmtId="164" formatCode="[$JOD]\ #,##0.00"/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[Pharmacy.xlsx]Overview!PivotTable33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Orders Value by Supplier</a:t>
            </a:r>
          </a:p>
        </c:rich>
      </c:tx>
      <c:layout>
        <c:manualLayout>
          <c:xMode val="edge"/>
          <c:yMode val="edge"/>
          <c:x val="0.21557123006682988"/>
          <c:y val="6.3897637795275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4">
              <a:lumMod val="75000"/>
            </a:schemeClr>
          </a:solidFill>
          <a:ln>
            <a:solidFill>
              <a:schemeClr val="accent4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Overview!$F$13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Overview!$E$14:$E$22</c:f>
              <c:strCache>
                <c:ptCount val="8"/>
                <c:pt idx="0">
                  <c:v>Apex PharmaSolutions</c:v>
                </c:pt>
                <c:pt idx="1">
                  <c:v>Health Group</c:v>
                </c:pt>
                <c:pt idx="2">
                  <c:v>Lifecare</c:v>
                </c:pt>
                <c:pt idx="3">
                  <c:v>MedCare</c:v>
                </c:pt>
                <c:pt idx="4">
                  <c:v>MedSupply</c:v>
                </c:pt>
                <c:pt idx="5">
                  <c:v>PharmaLife</c:v>
                </c:pt>
                <c:pt idx="6">
                  <c:v>VitaStream</c:v>
                </c:pt>
                <c:pt idx="7">
                  <c:v>(blank)</c:v>
                </c:pt>
              </c:strCache>
            </c:strRef>
          </c:cat>
          <c:val>
            <c:numRef>
              <c:f>Overview!$F$14:$F$22</c:f>
              <c:numCache>
                <c:formatCode>General</c:formatCode>
                <c:ptCount val="8"/>
                <c:pt idx="0">
                  <c:v>2119</c:v>
                </c:pt>
                <c:pt idx="1">
                  <c:v>297</c:v>
                </c:pt>
                <c:pt idx="2">
                  <c:v>1042</c:v>
                </c:pt>
                <c:pt idx="3">
                  <c:v>1060</c:v>
                </c:pt>
                <c:pt idx="4">
                  <c:v>192</c:v>
                </c:pt>
                <c:pt idx="5">
                  <c:v>630</c:v>
                </c:pt>
                <c:pt idx="6">
                  <c:v>1786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0-49FF-9B3A-2058B7C63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8662080"/>
        <c:axId val="938673120"/>
      </c:barChart>
      <c:catAx>
        <c:axId val="93866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673120"/>
        <c:crosses val="autoZero"/>
        <c:auto val="1"/>
        <c:lblAlgn val="ctr"/>
        <c:lblOffset val="100"/>
        <c:noMultiLvlLbl val="0"/>
      </c:catAx>
      <c:valAx>
        <c:axId val="9386731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38662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[Pharmacy.xlsx]Overview!PivotTable37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  <a:r>
              <a:rPr lang="en-US" baseline="0"/>
              <a:t> Sales</a:t>
            </a:r>
            <a:endParaRPr lang="en-US"/>
          </a:p>
        </c:rich>
      </c:tx>
      <c:layout>
        <c:manualLayout>
          <c:xMode val="edge"/>
          <c:yMode val="edge"/>
          <c:x val="0.36435411198600182"/>
          <c:y val="3.8847467075465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92D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Overview!$K$13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Overview!$J$14:$J$26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Overview!$K$14:$K$26</c:f>
              <c:numCache>
                <c:formatCode>[$JOD]\ #,##0.00</c:formatCode>
                <c:ptCount val="12"/>
                <c:pt idx="0">
                  <c:v>900</c:v>
                </c:pt>
                <c:pt idx="1">
                  <c:v>2988</c:v>
                </c:pt>
                <c:pt idx="2">
                  <c:v>2157</c:v>
                </c:pt>
                <c:pt idx="3">
                  <c:v>2644.5</c:v>
                </c:pt>
                <c:pt idx="4">
                  <c:v>2551.5</c:v>
                </c:pt>
                <c:pt idx="5">
                  <c:v>852</c:v>
                </c:pt>
                <c:pt idx="6">
                  <c:v>2287.5</c:v>
                </c:pt>
                <c:pt idx="7">
                  <c:v>6358.5</c:v>
                </c:pt>
                <c:pt idx="8">
                  <c:v>4128</c:v>
                </c:pt>
                <c:pt idx="9">
                  <c:v>3264</c:v>
                </c:pt>
                <c:pt idx="10">
                  <c:v>1890</c:v>
                </c:pt>
                <c:pt idx="11">
                  <c:v>4407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2-494F-8434-C9892E422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8690400"/>
        <c:axId val="938690880"/>
      </c:barChart>
      <c:catAx>
        <c:axId val="93869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690880"/>
        <c:crosses val="autoZero"/>
        <c:auto val="1"/>
        <c:lblAlgn val="ctr"/>
        <c:lblOffset val="100"/>
        <c:noMultiLvlLbl val="0"/>
      </c:catAx>
      <c:valAx>
        <c:axId val="938690880"/>
        <c:scaling>
          <c:orientation val="minMax"/>
        </c:scaling>
        <c:delete val="1"/>
        <c:axPos val="l"/>
        <c:numFmt formatCode="[$JOD]\ #,##0.00" sourceLinked="1"/>
        <c:majorTickMark val="none"/>
        <c:minorTickMark val="none"/>
        <c:tickLblPos val="nextTo"/>
        <c:crossAx val="938690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[Pharmacy.xlsx]Overview!PivotTable38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Qty in</a:t>
            </a:r>
            <a:r>
              <a:rPr lang="en-US" baseline="0"/>
              <a:t> Stock</a:t>
            </a:r>
            <a:endParaRPr lang="en-US"/>
          </a:p>
        </c:rich>
      </c:tx>
      <c:layout>
        <c:manualLayout>
          <c:xMode val="edge"/>
          <c:yMode val="edge"/>
          <c:x val="0.46021548924286154"/>
          <c:y val="2.67570720326625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Overview!$D$27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Overview!$C$28:$C$125</c:f>
              <c:strCache>
                <c:ptCount val="97"/>
                <c:pt idx="0">
                  <c:v>Acetaminophen</c:v>
                </c:pt>
                <c:pt idx="1">
                  <c:v>Acyclovir</c:v>
                </c:pt>
                <c:pt idx="2">
                  <c:v>Albendazole</c:v>
                </c:pt>
                <c:pt idx="3">
                  <c:v>Alprazolam</c:v>
                </c:pt>
                <c:pt idx="4">
                  <c:v>Amoxicillin</c:v>
                </c:pt>
                <c:pt idx="5">
                  <c:v>Artemether</c:v>
                </c:pt>
                <c:pt idx="6">
                  <c:v>Aspirin</c:v>
                </c:pt>
                <c:pt idx="7">
                  <c:v>Atorvastatin</c:v>
                </c:pt>
                <c:pt idx="8">
                  <c:v>Azithromycin</c:v>
                </c:pt>
                <c:pt idx="9">
                  <c:v>Betamethasone</c:v>
                </c:pt>
                <c:pt idx="10">
                  <c:v>Biotin</c:v>
                </c:pt>
                <c:pt idx="11">
                  <c:v>Buprenorphine</c:v>
                </c:pt>
                <c:pt idx="12">
                  <c:v>Calcium</c:v>
                </c:pt>
                <c:pt idx="13">
                  <c:v>Calcium Carbonate</c:v>
                </c:pt>
                <c:pt idx="14">
                  <c:v>Carbamazepine</c:v>
                </c:pt>
                <c:pt idx="15">
                  <c:v>Cefixime</c:v>
                </c:pt>
                <c:pt idx="16">
                  <c:v>Ceftriaxone</c:v>
                </c:pt>
                <c:pt idx="17">
                  <c:v>Cefuroxime</c:v>
                </c:pt>
                <c:pt idx="18">
                  <c:v>Celecoxib</c:v>
                </c:pt>
                <c:pt idx="19">
                  <c:v>Cephalexin</c:v>
                </c:pt>
                <c:pt idx="20">
                  <c:v>Cetirizine</c:v>
                </c:pt>
                <c:pt idx="21">
                  <c:v>Chloroquine</c:v>
                </c:pt>
                <c:pt idx="22">
                  <c:v>Ciprofloxacin</c:v>
                </c:pt>
                <c:pt idx="23">
                  <c:v>Clarithromycin</c:v>
                </c:pt>
                <c:pt idx="24">
                  <c:v>Clopidogrel</c:v>
                </c:pt>
                <c:pt idx="25">
                  <c:v>Codeine</c:v>
                </c:pt>
                <c:pt idx="26">
                  <c:v>Diazepam</c:v>
                </c:pt>
                <c:pt idx="27">
                  <c:v>Diclofenac</c:v>
                </c:pt>
                <c:pt idx="28">
                  <c:v>Doxycycline</c:v>
                </c:pt>
                <c:pt idx="29">
                  <c:v>Erythromycin</c:v>
                </c:pt>
                <c:pt idx="30">
                  <c:v>Esomeprazole</c:v>
                </c:pt>
                <c:pt idx="31">
                  <c:v>Favipiravir</c:v>
                </c:pt>
                <c:pt idx="32">
                  <c:v>Fentanyl</c:v>
                </c:pt>
                <c:pt idx="33">
                  <c:v>Ferrous Sulfate</c:v>
                </c:pt>
                <c:pt idx="34">
                  <c:v>Fluoxetine</c:v>
                </c:pt>
                <c:pt idx="35">
                  <c:v>Folic Acid</c:v>
                </c:pt>
                <c:pt idx="36">
                  <c:v>Gabapentin</c:v>
                </c:pt>
                <c:pt idx="37">
                  <c:v>Hydrochlorothiazide</c:v>
                </c:pt>
                <c:pt idx="38">
                  <c:v>Hydrocodone</c:v>
                </c:pt>
                <c:pt idx="39">
                  <c:v>Hydrocortisone</c:v>
                </c:pt>
                <c:pt idx="40">
                  <c:v>Ibuprofen</c:v>
                </c:pt>
                <c:pt idx="41">
                  <c:v>Imipenem</c:v>
                </c:pt>
                <c:pt idx="42">
                  <c:v>Indomethacin</c:v>
                </c:pt>
                <c:pt idx="43">
                  <c:v>Insulin</c:v>
                </c:pt>
                <c:pt idx="44">
                  <c:v>Iron</c:v>
                </c:pt>
                <c:pt idx="45">
                  <c:v>Ivermectin</c:v>
                </c:pt>
                <c:pt idx="46">
                  <c:v>Ketorolac</c:v>
                </c:pt>
                <c:pt idx="47">
                  <c:v>Lamotrigine</c:v>
                </c:pt>
                <c:pt idx="48">
                  <c:v>Levothyroxine</c:v>
                </c:pt>
                <c:pt idx="49">
                  <c:v>Linezolid</c:v>
                </c:pt>
                <c:pt idx="50">
                  <c:v>Loratadine</c:v>
                </c:pt>
                <c:pt idx="51">
                  <c:v>Losartan</c:v>
                </c:pt>
                <c:pt idx="52">
                  <c:v>Lumefantrine</c:v>
                </c:pt>
                <c:pt idx="53">
                  <c:v>Magnesium</c:v>
                </c:pt>
                <c:pt idx="54">
                  <c:v>Magnesium Sulfate</c:v>
                </c:pt>
                <c:pt idx="55">
                  <c:v>Mebendazole</c:v>
                </c:pt>
                <c:pt idx="56">
                  <c:v>Meloxicam</c:v>
                </c:pt>
                <c:pt idx="57">
                  <c:v>Meropenem</c:v>
                </c:pt>
                <c:pt idx="58">
                  <c:v>Metformin</c:v>
                </c:pt>
                <c:pt idx="59">
                  <c:v>Methadone</c:v>
                </c:pt>
                <c:pt idx="60">
                  <c:v>Molnupiravir</c:v>
                </c:pt>
                <c:pt idx="61">
                  <c:v>Montelukast</c:v>
                </c:pt>
                <c:pt idx="62">
                  <c:v>Morphine</c:v>
                </c:pt>
                <c:pt idx="63">
                  <c:v>Naproxen</c:v>
                </c:pt>
                <c:pt idx="64">
                  <c:v>Niacin</c:v>
                </c:pt>
                <c:pt idx="65">
                  <c:v>Omeprazole</c:v>
                </c:pt>
                <c:pt idx="66">
                  <c:v>Oseltamivir</c:v>
                </c:pt>
                <c:pt idx="67">
                  <c:v>Oxycodone</c:v>
                </c:pt>
                <c:pt idx="68">
                  <c:v>Pantoprazole</c:v>
                </c:pt>
                <c:pt idx="69">
                  <c:v>Pantothenic Acid</c:v>
                </c:pt>
                <c:pt idx="70">
                  <c:v>Paracetamol</c:v>
                </c:pt>
                <c:pt idx="71">
                  <c:v>Potassium Chloride</c:v>
                </c:pt>
                <c:pt idx="72">
                  <c:v>Prednisone</c:v>
                </c:pt>
                <c:pt idx="73">
                  <c:v>Pregabalin</c:v>
                </c:pt>
                <c:pt idx="74">
                  <c:v>Ranitidine</c:v>
                </c:pt>
                <c:pt idx="75">
                  <c:v>Remdesivir</c:v>
                </c:pt>
                <c:pt idx="76">
                  <c:v>Riboflavin</c:v>
                </c:pt>
                <c:pt idx="77">
                  <c:v>Salbutamol</c:v>
                </c:pt>
                <c:pt idx="78">
                  <c:v>Sertraline</c:v>
                </c:pt>
                <c:pt idx="79">
                  <c:v>Simvastatin</c:v>
                </c:pt>
                <c:pt idx="80">
                  <c:v>Sodium Chloride</c:v>
                </c:pt>
                <c:pt idx="81">
                  <c:v>Tetracycline</c:v>
                </c:pt>
                <c:pt idx="82">
                  <c:v>Thiamine</c:v>
                </c:pt>
                <c:pt idx="83">
                  <c:v>Topiramate</c:v>
                </c:pt>
                <c:pt idx="84">
                  <c:v>Tramadol</c:v>
                </c:pt>
                <c:pt idx="85">
                  <c:v>Valacyclovir</c:v>
                </c:pt>
                <c:pt idx="86">
                  <c:v>Valproate</c:v>
                </c:pt>
                <c:pt idx="87">
                  <c:v>Vancomycin</c:v>
                </c:pt>
                <c:pt idx="88">
                  <c:v>Vitamin A</c:v>
                </c:pt>
                <c:pt idx="89">
                  <c:v>Vitamin B12</c:v>
                </c:pt>
                <c:pt idx="90">
                  <c:v>Vitamin C</c:v>
                </c:pt>
                <c:pt idx="91">
                  <c:v>Vitamin D</c:v>
                </c:pt>
                <c:pt idx="92">
                  <c:v>Vitamin E</c:v>
                </c:pt>
                <c:pt idx="93">
                  <c:v>Vitamin K</c:v>
                </c:pt>
                <c:pt idx="94">
                  <c:v>Warfarin</c:v>
                </c:pt>
                <c:pt idx="95">
                  <c:v>Zinc</c:v>
                </c:pt>
                <c:pt idx="96">
                  <c:v>(blank)</c:v>
                </c:pt>
              </c:strCache>
            </c:strRef>
          </c:cat>
          <c:val>
            <c:numRef>
              <c:f>Overview!$D$28:$D$125</c:f>
              <c:numCache>
                <c:formatCode>General</c:formatCode>
                <c:ptCount val="97"/>
                <c:pt idx="0">
                  <c:v>15</c:v>
                </c:pt>
                <c:pt idx="1">
                  <c:v>13</c:v>
                </c:pt>
                <c:pt idx="2">
                  <c:v>27</c:v>
                </c:pt>
                <c:pt idx="3">
                  <c:v>15</c:v>
                </c:pt>
                <c:pt idx="4">
                  <c:v>18</c:v>
                </c:pt>
                <c:pt idx="5">
                  <c:v>16</c:v>
                </c:pt>
                <c:pt idx="6">
                  <c:v>12</c:v>
                </c:pt>
                <c:pt idx="7">
                  <c:v>22</c:v>
                </c:pt>
                <c:pt idx="8">
                  <c:v>33</c:v>
                </c:pt>
                <c:pt idx="9">
                  <c:v>17</c:v>
                </c:pt>
                <c:pt idx="10">
                  <c:v>17</c:v>
                </c:pt>
                <c:pt idx="11">
                  <c:v>19</c:v>
                </c:pt>
                <c:pt idx="12">
                  <c:v>17</c:v>
                </c:pt>
                <c:pt idx="13">
                  <c:v>17</c:v>
                </c:pt>
                <c:pt idx="14">
                  <c:v>15</c:v>
                </c:pt>
                <c:pt idx="15">
                  <c:v>15</c:v>
                </c:pt>
                <c:pt idx="16">
                  <c:v>13</c:v>
                </c:pt>
                <c:pt idx="17">
                  <c:v>14</c:v>
                </c:pt>
                <c:pt idx="18">
                  <c:v>13</c:v>
                </c:pt>
                <c:pt idx="19">
                  <c:v>16</c:v>
                </c:pt>
                <c:pt idx="20">
                  <c:v>17</c:v>
                </c:pt>
                <c:pt idx="21">
                  <c:v>15</c:v>
                </c:pt>
                <c:pt idx="22">
                  <c:v>15</c:v>
                </c:pt>
                <c:pt idx="23">
                  <c:v>13</c:v>
                </c:pt>
                <c:pt idx="24">
                  <c:v>13</c:v>
                </c:pt>
                <c:pt idx="25">
                  <c:v>16</c:v>
                </c:pt>
                <c:pt idx="26">
                  <c:v>17</c:v>
                </c:pt>
                <c:pt idx="27">
                  <c:v>20</c:v>
                </c:pt>
                <c:pt idx="28">
                  <c:v>19</c:v>
                </c:pt>
                <c:pt idx="29">
                  <c:v>21</c:v>
                </c:pt>
                <c:pt idx="30">
                  <c:v>15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15</c:v>
                </c:pt>
                <c:pt idx="35">
                  <c:v>15</c:v>
                </c:pt>
                <c:pt idx="36">
                  <c:v>13</c:v>
                </c:pt>
                <c:pt idx="37">
                  <c:v>14</c:v>
                </c:pt>
                <c:pt idx="38">
                  <c:v>15</c:v>
                </c:pt>
                <c:pt idx="39">
                  <c:v>12</c:v>
                </c:pt>
                <c:pt idx="40">
                  <c:v>20</c:v>
                </c:pt>
                <c:pt idx="41">
                  <c:v>15</c:v>
                </c:pt>
                <c:pt idx="42">
                  <c:v>14</c:v>
                </c:pt>
                <c:pt idx="43">
                  <c:v>14</c:v>
                </c:pt>
                <c:pt idx="44">
                  <c:v>15</c:v>
                </c:pt>
                <c:pt idx="45">
                  <c:v>17</c:v>
                </c:pt>
                <c:pt idx="46">
                  <c:v>17</c:v>
                </c:pt>
                <c:pt idx="47">
                  <c:v>14</c:v>
                </c:pt>
                <c:pt idx="48">
                  <c:v>16</c:v>
                </c:pt>
                <c:pt idx="49">
                  <c:v>14</c:v>
                </c:pt>
                <c:pt idx="50">
                  <c:v>16</c:v>
                </c:pt>
                <c:pt idx="51">
                  <c:v>16</c:v>
                </c:pt>
                <c:pt idx="52">
                  <c:v>19</c:v>
                </c:pt>
                <c:pt idx="53">
                  <c:v>17</c:v>
                </c:pt>
                <c:pt idx="54">
                  <c:v>17</c:v>
                </c:pt>
                <c:pt idx="55">
                  <c:v>25</c:v>
                </c:pt>
                <c:pt idx="56">
                  <c:v>20</c:v>
                </c:pt>
                <c:pt idx="57">
                  <c:v>17</c:v>
                </c:pt>
                <c:pt idx="58">
                  <c:v>15</c:v>
                </c:pt>
                <c:pt idx="59">
                  <c:v>18</c:v>
                </c:pt>
                <c:pt idx="60">
                  <c:v>15</c:v>
                </c:pt>
                <c:pt idx="61">
                  <c:v>17</c:v>
                </c:pt>
                <c:pt idx="62">
                  <c:v>15</c:v>
                </c:pt>
                <c:pt idx="63">
                  <c:v>13</c:v>
                </c:pt>
                <c:pt idx="64">
                  <c:v>17</c:v>
                </c:pt>
                <c:pt idx="65">
                  <c:v>16</c:v>
                </c:pt>
                <c:pt idx="66">
                  <c:v>24</c:v>
                </c:pt>
                <c:pt idx="67">
                  <c:v>15</c:v>
                </c:pt>
                <c:pt idx="68">
                  <c:v>16</c:v>
                </c:pt>
                <c:pt idx="69">
                  <c:v>15</c:v>
                </c:pt>
                <c:pt idx="70">
                  <c:v>35</c:v>
                </c:pt>
                <c:pt idx="71">
                  <c:v>15</c:v>
                </c:pt>
                <c:pt idx="72">
                  <c:v>16</c:v>
                </c:pt>
                <c:pt idx="73">
                  <c:v>21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13</c:v>
                </c:pt>
                <c:pt idx="78">
                  <c:v>13</c:v>
                </c:pt>
                <c:pt idx="79">
                  <c:v>18</c:v>
                </c:pt>
                <c:pt idx="80">
                  <c:v>16</c:v>
                </c:pt>
                <c:pt idx="81">
                  <c:v>16</c:v>
                </c:pt>
                <c:pt idx="82">
                  <c:v>15</c:v>
                </c:pt>
                <c:pt idx="83">
                  <c:v>16</c:v>
                </c:pt>
                <c:pt idx="84">
                  <c:v>17</c:v>
                </c:pt>
                <c:pt idx="85">
                  <c:v>21</c:v>
                </c:pt>
                <c:pt idx="86">
                  <c:v>17</c:v>
                </c:pt>
                <c:pt idx="87">
                  <c:v>15</c:v>
                </c:pt>
                <c:pt idx="88">
                  <c:v>15</c:v>
                </c:pt>
                <c:pt idx="89">
                  <c:v>22</c:v>
                </c:pt>
                <c:pt idx="90">
                  <c:v>17</c:v>
                </c:pt>
                <c:pt idx="91">
                  <c:v>17</c:v>
                </c:pt>
                <c:pt idx="92">
                  <c:v>17</c:v>
                </c:pt>
                <c:pt idx="93">
                  <c:v>17</c:v>
                </c:pt>
                <c:pt idx="94">
                  <c:v>16</c:v>
                </c:pt>
                <c:pt idx="9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E-4C55-87D1-4483125D7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262143"/>
        <c:axId val="198264063"/>
      </c:barChart>
      <c:catAx>
        <c:axId val="19826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64063"/>
        <c:crosses val="autoZero"/>
        <c:auto val="1"/>
        <c:lblAlgn val="ctr"/>
        <c:lblOffset val="100"/>
        <c:noMultiLvlLbl val="0"/>
      </c:catAx>
      <c:valAx>
        <c:axId val="19826406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82621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chart" Target="../charts/chart3.xml"/><Relationship Id="rId7" Type="http://schemas.openxmlformats.org/officeDocument/2006/relationships/image" Target="../media/image4.sv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svg"/><Relationship Id="rId4" Type="http://schemas.openxmlformats.org/officeDocument/2006/relationships/image" Target="../media/image1.png"/><Relationship Id="rId9" Type="http://schemas.openxmlformats.org/officeDocument/2006/relationships/image" Target="../media/image6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313764</xdr:colOff>
      <xdr:row>10</xdr:row>
      <xdr:rowOff>7471</xdr:rowOff>
    </xdr:from>
    <xdr:to>
      <xdr:col>9</xdr:col>
      <xdr:colOff>14942</xdr:colOff>
      <xdr:row>24</xdr:row>
      <xdr:rowOff>74706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9DF9C0-6A7F-9601-AB40-76A774392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14381</xdr:colOff>
      <xdr:row>10</xdr:row>
      <xdr:rowOff>14191</xdr:rowOff>
    </xdr:from>
    <xdr:to>
      <xdr:col>15</xdr:col>
      <xdr:colOff>313764</xdr:colOff>
      <xdr:row>24</xdr:row>
      <xdr:rowOff>97118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0EA496-DADD-3A7C-8E7A-795CA5228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309562</xdr:colOff>
      <xdr:row>24</xdr:row>
      <xdr:rowOff>54814</xdr:rowOff>
    </xdr:from>
    <xdr:to>
      <xdr:col>15</xdr:col>
      <xdr:colOff>353918</xdr:colOff>
      <xdr:row>139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3F9844B-87EF-C7A7-3F62-7A379B2DC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1202765</xdr:colOff>
      <xdr:row>3</xdr:row>
      <xdr:rowOff>52294</xdr:rowOff>
    </xdr:from>
    <xdr:to>
      <xdr:col>3</xdr:col>
      <xdr:colOff>824754</xdr:colOff>
      <xdr:row>8</xdr:row>
      <xdr:rowOff>32870</xdr:rowOff>
    </xdr:to>
    <xdr:pic>
      <xdr:nvPicPr>
        <xdr:cNvPr id="9" name="Graphic 8" descr="Medical with solid fill">
          <a:extLst>
            <a:ext uri="{FF2B5EF4-FFF2-40B4-BE49-F238E27FC236}">
              <a16:creationId xmlns:a16="http://schemas.microsoft.com/office/drawing/2014/main" id="{98A3825A-5E3E-6752-82AE-ADEFD193E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3712883" y="612588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150000</xdr:colOff>
      <xdr:row>3</xdr:row>
      <xdr:rowOff>90236</xdr:rowOff>
    </xdr:from>
    <xdr:to>
      <xdr:col>6</xdr:col>
      <xdr:colOff>212753</xdr:colOff>
      <xdr:row>8</xdr:row>
      <xdr:rowOff>70812</xdr:rowOff>
    </xdr:to>
    <xdr:pic>
      <xdr:nvPicPr>
        <xdr:cNvPr id="11" name="Graphic 10" descr="Medicine with solid fill">
          <a:extLst>
            <a:ext uri="{FF2B5EF4-FFF2-40B4-BE49-F238E27FC236}">
              <a16:creationId xmlns:a16="http://schemas.microsoft.com/office/drawing/2014/main" id="{FF6F9DD8-7310-9F08-356E-2CACA987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6851118" y="65053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120706</xdr:colOff>
      <xdr:row>3</xdr:row>
      <xdr:rowOff>68412</xdr:rowOff>
    </xdr:from>
    <xdr:to>
      <xdr:col>11</xdr:col>
      <xdr:colOff>108753</xdr:colOff>
      <xdr:row>8</xdr:row>
      <xdr:rowOff>48988</xdr:rowOff>
    </xdr:to>
    <xdr:pic>
      <xdr:nvPicPr>
        <xdr:cNvPr id="13" name="Graphic 12" descr="Homeopathy with solid fill">
          <a:extLst>
            <a:ext uri="{FF2B5EF4-FFF2-40B4-BE49-F238E27FC236}">
              <a16:creationId xmlns:a16="http://schemas.microsoft.com/office/drawing/2014/main" id="{36E6E504-ED05-0E27-4364-1680CEAFD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9668118" y="628706"/>
          <a:ext cx="914400" cy="9144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AAY (Zaid Al-Yacoub)" refreshedDate="45989.347074074074" createdVersion="8" refreshedVersion="8" minRefreshableVersion="3" recordCount="100" xr:uid="{AB3E9434-F5EB-42E1-AE6F-53E8FE4F9EFC}">
  <cacheSource type="worksheet">
    <worksheetSource ref="C1:H1048576" sheet="Orders"/>
  </cacheSource>
  <cacheFields count="9">
    <cacheField name="Supplier" numFmtId="0">
      <sharedItems containsBlank="1" count="8">
        <s v="PharmaLife"/>
        <s v="Health Group"/>
        <s v="Lifecare"/>
        <s v="MedCare"/>
        <s v="Apex PharmaSolutions"/>
        <s v="VitaStream"/>
        <s v="MedSupply"/>
        <m/>
      </sharedItems>
    </cacheField>
    <cacheField name="Quantity Ordered" numFmtId="0">
      <sharedItems containsString="0" containsBlank="1" containsNumber="1" containsInteger="1" minValue="11" maxValue="19"/>
    </cacheField>
    <cacheField name="Unit Price" numFmtId="0">
      <sharedItems containsString="0" containsBlank="1" containsNumber="1" containsInteger="1" minValue="0" maxValue="10"/>
    </cacheField>
    <cacheField name="Total" numFmtId="0">
      <sharedItems containsString="0" containsBlank="1" containsNumber="1" containsInteger="1" minValue="0" maxValue="180"/>
    </cacheField>
    <cacheField name="Order Date" numFmtId="0">
      <sharedItems containsNonDate="0" containsDate="1" containsString="0" containsBlank="1" minDate="2025-10-10T00:00:00" maxDate="2026-04-25T00:00:00"/>
    </cacheField>
    <cacheField name="Expected Delivery" numFmtId="0">
      <sharedItems containsNonDate="0" containsDate="1" containsString="0" containsBlank="1" minDate="2025-10-20T00:00:00" maxDate="2027-02-23T00:00:00" count="100">
        <d v="2025-10-20T00:00:00"/>
        <d v="2025-10-25T00:00:00"/>
        <d v="2025-10-30T00:00:00"/>
        <d v="2025-11-04T00:00:00"/>
        <d v="2025-11-09T00:00:00"/>
        <d v="2025-11-14T00:00:00"/>
        <d v="2025-11-19T00:00:00"/>
        <d v="2025-11-24T00:00:00"/>
        <d v="2025-11-29T00:00:00"/>
        <d v="2025-12-04T00:00:00"/>
        <d v="2025-12-09T00:00:00"/>
        <d v="2025-12-14T00:00:00"/>
        <d v="2025-12-19T00:00:00"/>
        <d v="2025-12-24T00:00:00"/>
        <d v="2025-12-29T00:00:00"/>
        <d v="2026-01-03T00:00:00"/>
        <d v="2026-01-08T00:00:00"/>
        <d v="2026-01-13T00:00:00"/>
        <d v="2026-01-18T00:00:00"/>
        <d v="2026-01-23T00:00:00"/>
        <d v="2026-01-28T00:00:00"/>
        <d v="2026-02-02T00:00:00"/>
        <d v="2026-02-07T00:00:00"/>
        <d v="2026-02-12T00:00:00"/>
        <d v="2026-02-17T00:00:00"/>
        <d v="2026-02-22T00:00:00"/>
        <d v="2026-02-27T00:00:00"/>
        <d v="2026-03-04T00:00:00"/>
        <d v="2026-03-09T00:00:00"/>
        <d v="2026-03-14T00:00:00"/>
        <d v="2026-03-19T00:00:00"/>
        <d v="2026-03-24T00:00:00"/>
        <d v="2026-03-29T00:00:00"/>
        <d v="2026-04-03T00:00:00"/>
        <d v="2026-04-08T00:00:00"/>
        <d v="2026-04-13T00:00:00"/>
        <d v="2026-04-18T00:00:00"/>
        <d v="2026-04-23T00:00:00"/>
        <d v="2026-04-28T00:00:00"/>
        <d v="2026-05-03T00:00:00"/>
        <d v="2026-05-08T00:00:00"/>
        <d v="2026-05-13T00:00:00"/>
        <d v="2026-05-18T00:00:00"/>
        <d v="2026-05-23T00:00:00"/>
        <d v="2026-05-28T00:00:00"/>
        <d v="2026-06-02T00:00:00"/>
        <d v="2026-06-07T00:00:00"/>
        <d v="2026-06-12T00:00:00"/>
        <d v="2026-06-17T00:00:00"/>
        <d v="2026-06-22T00:00:00"/>
        <d v="2026-06-27T00:00:00"/>
        <d v="2026-07-02T00:00:00"/>
        <d v="2026-07-07T00:00:00"/>
        <d v="2026-07-12T00:00:00"/>
        <d v="2026-07-17T00:00:00"/>
        <d v="2026-07-22T00:00:00"/>
        <d v="2026-07-27T00:00:00"/>
        <d v="2026-08-01T00:00:00"/>
        <d v="2026-08-06T00:00:00"/>
        <d v="2026-08-11T00:00:00"/>
        <d v="2026-08-16T00:00:00"/>
        <d v="2026-08-21T00:00:00"/>
        <d v="2026-08-26T00:00:00"/>
        <d v="2026-08-31T00:00:00"/>
        <d v="2026-09-05T00:00:00"/>
        <d v="2026-09-10T00:00:00"/>
        <d v="2026-09-15T00:00:00"/>
        <d v="2026-09-20T00:00:00"/>
        <d v="2026-09-25T00:00:00"/>
        <d v="2026-09-30T00:00:00"/>
        <d v="2026-10-05T00:00:00"/>
        <d v="2026-10-10T00:00:00"/>
        <d v="2026-10-15T00:00:00"/>
        <d v="2026-10-20T00:00:00"/>
        <d v="2026-10-25T00:00:00"/>
        <d v="2026-10-30T00:00:00"/>
        <d v="2026-11-04T00:00:00"/>
        <d v="2026-11-09T00:00:00"/>
        <d v="2026-11-14T00:00:00"/>
        <d v="2026-11-19T00:00:00"/>
        <d v="2026-11-24T00:00:00"/>
        <d v="2026-11-29T00:00:00"/>
        <d v="2026-12-04T00:00:00"/>
        <d v="2026-12-09T00:00:00"/>
        <d v="2026-12-14T00:00:00"/>
        <d v="2026-12-19T00:00:00"/>
        <d v="2026-12-24T00:00:00"/>
        <d v="2026-12-29T00:00:00"/>
        <d v="2027-01-03T00:00:00"/>
        <d v="2027-01-08T00:00:00"/>
        <d v="2027-01-13T00:00:00"/>
        <d v="2027-01-18T00:00:00"/>
        <d v="2027-01-23T00:00:00"/>
        <d v="2027-01-28T00:00:00"/>
        <d v="2027-02-02T00:00:00"/>
        <d v="2027-02-07T00:00:00"/>
        <d v="2027-02-12T00:00:00"/>
        <d v="2027-02-17T00:00:00"/>
        <d v="2027-02-22T00:00:00"/>
        <m/>
      </sharedItems>
      <fieldGroup par="8"/>
    </cacheField>
    <cacheField name="Months (Expected Delivery)" numFmtId="0" databaseField="0">
      <fieldGroup base="5">
        <rangePr groupBy="months" startDate="2025-10-20T00:00:00" endDate="2027-02-23T00:00:00"/>
        <groupItems count="14">
          <s v="&lt;20-10-2025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3-02-2027"/>
        </groupItems>
      </fieldGroup>
    </cacheField>
    <cacheField name="Quarters (Expected Delivery)" numFmtId="0" databaseField="0">
      <fieldGroup base="5">
        <rangePr groupBy="quarters" startDate="2025-10-20T00:00:00" endDate="2027-02-23T00:00:00"/>
        <groupItems count="6">
          <s v="&lt;20-10-2025"/>
          <s v="Qtr1"/>
          <s v="Qtr2"/>
          <s v="Qtr3"/>
          <s v="Qtr4"/>
          <s v="&gt;23-02-2027"/>
        </groupItems>
      </fieldGroup>
    </cacheField>
    <cacheField name="Years (Expected Delivery)" numFmtId="0" databaseField="0">
      <fieldGroup base="5">
        <rangePr groupBy="years" startDate="2025-10-20T00:00:00" endDate="2027-02-23T00:00:00"/>
        <groupItems count="5">
          <s v="&lt;20-10-2025"/>
          <s v="2025"/>
          <s v="2026"/>
          <s v="2027"/>
          <s v="&gt;23-02-202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AAY (Zaid Al-Yacoub)" refreshedDate="45989.349591550927" createdVersion="8" refreshedVersion="8" minRefreshableVersion="3" recordCount="99" xr:uid="{ABB1A0CD-0086-4D01-A7D4-56BDFEDF2B8F}">
  <cacheSource type="worksheet">
    <worksheetSource name="Table2"/>
  </cacheSource>
  <cacheFields count="9">
    <cacheField name="Date" numFmtId="14">
      <sharedItems containsSemiMixedTypes="0" containsNonDate="0" containsDate="1" containsString="0" minDate="2025-01-10T00:00:00" maxDate="2025-12-31T00:00:00" count="86">
        <d v="2025-12-01T00:00:00"/>
        <d v="2025-04-29T00:00:00"/>
        <d v="2025-07-20T00:00:00"/>
        <d v="2025-01-26T00:00:00"/>
        <d v="2025-02-03T00:00:00"/>
        <d v="2025-12-27T00:00:00"/>
        <d v="2025-12-25T00:00:00"/>
        <d v="2025-11-04T00:00:00"/>
        <d v="2025-02-15T00:00:00"/>
        <d v="2025-04-21T00:00:00"/>
        <d v="2025-12-16T00:00:00"/>
        <d v="2025-08-15T00:00:00"/>
        <d v="2025-10-02T00:00:00"/>
        <d v="2025-12-18T00:00:00"/>
        <d v="2025-12-20T00:00:00"/>
        <d v="2025-02-23T00:00:00"/>
        <d v="2025-02-02T00:00:00"/>
        <d v="2025-02-20T00:00:00"/>
        <d v="2025-08-26T00:00:00"/>
        <d v="2025-05-13T00:00:00"/>
        <d v="2025-01-10T00:00:00"/>
        <d v="2025-01-17T00:00:00"/>
        <d v="2025-02-17T00:00:00"/>
        <d v="2025-07-18T00:00:00"/>
        <d v="2025-02-09T00:00:00"/>
        <d v="2025-07-22T00:00:00"/>
        <d v="2025-04-17T00:00:00"/>
        <d v="2025-03-21T00:00:00"/>
        <d v="2025-05-31T00:00:00"/>
        <d v="2025-04-24T00:00:00"/>
        <d v="2025-08-22T00:00:00"/>
        <d v="2025-09-16T00:00:00"/>
        <d v="2025-05-17T00:00:00"/>
        <d v="2025-08-16T00:00:00"/>
        <d v="2025-03-16T00:00:00"/>
        <d v="2025-05-25T00:00:00"/>
        <d v="2025-11-12T00:00:00"/>
        <d v="2025-10-31T00:00:00"/>
        <d v="2025-09-22T00:00:00"/>
        <d v="2025-12-22T00:00:00"/>
        <d v="2025-08-14T00:00:00"/>
        <d v="2025-01-16T00:00:00"/>
        <d v="2025-09-27T00:00:00"/>
        <d v="2025-09-04T00:00:00"/>
        <d v="2025-11-29T00:00:00"/>
        <d v="2025-09-05T00:00:00"/>
        <d v="2025-09-12T00:00:00"/>
        <d v="2025-11-05T00:00:00"/>
        <d v="2025-07-27T00:00:00"/>
        <d v="2025-08-23T00:00:00"/>
        <d v="2025-06-10T00:00:00"/>
        <d v="2025-03-29T00:00:00"/>
        <d v="2025-12-03T00:00:00"/>
        <d v="2025-08-03T00:00:00"/>
        <d v="2025-01-14T00:00:00"/>
        <d v="2025-11-27T00:00:00"/>
        <d v="2025-12-30T00:00:00"/>
        <d v="2025-08-09T00:00:00"/>
        <d v="2025-11-11T00:00:00"/>
        <d v="2025-01-28T00:00:00"/>
        <d v="2025-04-08T00:00:00"/>
        <d v="2025-06-11T00:00:00"/>
        <d v="2025-03-17T00:00:00"/>
        <d v="2025-04-25T00:00:00"/>
        <d v="2025-04-01T00:00:00"/>
        <d v="2025-08-12T00:00:00"/>
        <d v="2025-12-06T00:00:00"/>
        <d v="2025-04-30T00:00:00"/>
        <d v="2025-10-17T00:00:00"/>
        <d v="2025-02-14T00:00:00"/>
        <d v="2025-06-21T00:00:00"/>
        <d v="2025-02-08T00:00:00"/>
        <d v="2025-10-25T00:00:00"/>
        <d v="2025-07-02T00:00:00"/>
        <d v="2025-07-30T00:00:00"/>
        <d v="2025-10-20T00:00:00"/>
        <d v="2025-01-22T00:00:00"/>
        <d v="2025-10-06T00:00:00"/>
        <d v="2025-09-15T00:00:00"/>
        <d v="2025-12-09T00:00:00"/>
        <d v="2025-05-10T00:00:00"/>
        <d v="2025-05-02T00:00:00"/>
        <d v="2025-03-18T00:00:00"/>
        <d v="2025-06-28T00:00:00"/>
        <d v="2025-12-26T00:00:00"/>
        <d v="2025-05-11T00:00:00"/>
      </sharedItems>
      <fieldGroup par="8"/>
    </cacheField>
    <cacheField name="Bill No" numFmtId="0">
      <sharedItems containsSemiMixedTypes="0" containsString="0" containsNumber="1" containsInteger="1" minValue="1" maxValue="99"/>
    </cacheField>
    <cacheField name="Medicine Name" numFmtId="0">
      <sharedItems/>
    </cacheField>
    <cacheField name="Quantity Sold" numFmtId="0">
      <sharedItems containsSemiMixedTypes="0" containsString="0" containsNumber="1" containsInteger="1" minValue="1" maxValue="97"/>
    </cacheField>
    <cacheField name="Unit Price" numFmtId="164">
      <sharedItems containsSemiMixedTypes="0" containsString="0" containsNumber="1" minValue="0" maxValue="15"/>
    </cacheField>
    <cacheField name="Total" numFmtId="164">
      <sharedItems containsSemiMixedTypes="0" containsString="0" containsNumber="1" minValue="0" maxValue="1290"/>
    </cacheField>
    <cacheField name="Customer Name" numFmtId="0">
      <sharedItems/>
    </cacheField>
    <cacheField name="Days (Date)" numFmtId="0" databaseField="0">
      <fieldGroup base="0">
        <rangePr groupBy="days" startDate="2025-01-10T00:00:00" endDate="2025-12-31T00:00:00"/>
        <groupItems count="368">
          <s v="&lt;10-01-2025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31-12-2025"/>
        </groupItems>
      </fieldGroup>
    </cacheField>
    <cacheField name="Months (Date)" numFmtId="0" databaseField="0">
      <fieldGroup base="0">
        <rangePr groupBy="months" startDate="2025-01-10T00:00:00" endDate="2025-12-31T00:00:00"/>
        <groupItems count="14">
          <s v="&lt;10-01-2025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1-12-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AAY (Zaid Al-Yacoub)" refreshedDate="45989.35380034722" createdVersion="8" refreshedVersion="8" minRefreshableVersion="3" recordCount="98" xr:uid="{1478D390-EEC1-4C62-9D1D-E6D603D4844C}">
  <cacheSource type="worksheet">
    <worksheetSource ref="A1:J1048576" sheet="Pharmacy Inventory"/>
  </cacheSource>
  <cacheFields count="10">
    <cacheField name="Medicine ID" numFmtId="0">
      <sharedItems containsBlank="1"/>
    </cacheField>
    <cacheField name="Medicine Name" numFmtId="0">
      <sharedItems containsBlank="1" count="97">
        <s v="Paracetamol"/>
        <s v="Aspirin"/>
        <s v="Acetaminophen"/>
        <s v="Ketorolac"/>
        <s v="Tramadol"/>
        <s v="Morphine"/>
        <s v="Codeine"/>
        <s v="Fentanyl"/>
        <s v="Oxycodone"/>
        <s v="Hydrocodone"/>
        <s v="Buprenorphine"/>
        <s v="Methadone"/>
        <s v="Omeprazole"/>
        <s v="Pantoprazole"/>
        <s v="Esomeprazole"/>
        <s v="Ranitidine"/>
        <s v="Montelukast"/>
        <s v="Amoxicillin"/>
        <s v="Azithromycin"/>
        <s v="Ciprofloxacin"/>
        <s v="Doxycycline"/>
        <s v="Clarithromycin"/>
        <s v="Erythromycin"/>
        <s v="Tetracycline"/>
        <s v="Linezolid"/>
        <s v="Vancomycin"/>
        <s v="Meropenem"/>
        <s v="Imipenem"/>
        <s v="Ceftriaxone"/>
        <s v="Cefuroxime"/>
        <s v="Cefixime"/>
        <s v="Cephalexin"/>
        <s v="Warfarin"/>
        <s v="Gabapentin"/>
        <s v="Pregabalin"/>
        <s v="Topiramate"/>
        <s v="Lamotrigine"/>
        <s v="Carbamazepine"/>
        <s v="Valproate"/>
        <s v="Fluoxetine"/>
        <s v="Sertraline"/>
        <s v="Insulin"/>
        <s v="Metformin"/>
        <s v="Loratadine"/>
        <s v="Cetirizine"/>
        <s v="Losartan"/>
        <s v="Ibuprofen"/>
        <s v="Naproxen"/>
        <s v="Diclofenac"/>
        <s v="Meloxicam"/>
        <s v="Celecoxib"/>
        <s v="Indomethacin"/>
        <s v="Chloroquine"/>
        <s v="Artemether"/>
        <s v="Lumefantrine"/>
        <s v="Ivermectin"/>
        <s v="Albendazole"/>
        <s v="Mebendazole"/>
        <s v="Clopidogrel"/>
        <s v="Oseltamivir"/>
        <s v="Acyclovir"/>
        <s v="Valacyclovir"/>
        <s v="Remdesivir"/>
        <s v="Favipiravir"/>
        <s v="Molnupiravir"/>
        <s v="Diazepam"/>
        <s v="Alprazolam"/>
        <s v="Salbutamol"/>
        <s v="Hydrochlorothiazide"/>
        <s v="Potassium Chloride"/>
        <s v="Sodium Chloride"/>
        <s v="Magnesium Sulfate"/>
        <s v="Levothyroxine"/>
        <s v="Atorvastatin"/>
        <s v="Simvastatin"/>
        <s v="Hydrocortisone"/>
        <s v="Betamethasone"/>
        <s v="Prednisone"/>
        <s v="Calcium"/>
        <s v="Iron"/>
        <s v="Zinc"/>
        <s v="Magnesium"/>
        <s v="Calcium Carbonate"/>
        <s v="Ferrous Sulfate"/>
        <s v="Vitamin C"/>
        <s v="Vitamin D"/>
        <s v="Vitamin B12"/>
        <s v="Vitamin E"/>
        <s v="Vitamin A"/>
        <s v="Folic Acid"/>
        <s v="Biotin"/>
        <s v="Niacin"/>
        <s v="Thiamine"/>
        <s v="Riboflavin"/>
        <s v="Pantothenic Acid"/>
        <s v="Vitamin K"/>
        <m/>
      </sharedItems>
    </cacheField>
    <cacheField name="Category" numFmtId="0">
      <sharedItems containsBlank="1"/>
    </cacheField>
    <cacheField name="Quantity in Stock" numFmtId="0">
      <sharedItems containsString="0" containsBlank="1" containsNumber="1" containsInteger="1" minValue="12" maxValue="35"/>
    </cacheField>
    <cacheField name="Expiry Date" numFmtId="0">
      <sharedItems containsNonDate="0" containsDate="1" containsString="0" containsBlank="1" minDate="2025-12-15T00:00:00" maxDate="2030-11-10T00:00:00"/>
    </cacheField>
    <cacheField name="Unit Price" numFmtId="0">
      <sharedItems containsString="0" containsBlank="1" containsNumber="1" containsInteger="1" minValue="0" maxValue="10"/>
    </cacheField>
    <cacheField name="Total Value" numFmtId="0">
      <sharedItems containsString="0" containsBlank="1" containsNumber="1" containsInteger="1" minValue="0" maxValue="189"/>
    </cacheField>
    <cacheField name="Supplier" numFmtId="0">
      <sharedItems containsBlank="1"/>
    </cacheField>
    <cacheField name="Today Date" numFmtId="0">
      <sharedItems containsNonDate="0" containsDate="1" containsString="0" containsBlank="1" minDate="2025-11-28T00:00:00" maxDate="2025-11-29T00:00:00"/>
    </cacheField>
    <cacheField name="Remark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x v="0"/>
    <n v="15"/>
    <n v="2"/>
    <n v="30"/>
    <d v="2025-10-10T00:00:00"/>
    <x v="0"/>
  </r>
  <r>
    <x v="0"/>
    <n v="13"/>
    <n v="7"/>
    <n v="91"/>
    <d v="2025-10-12T00:00:00"/>
    <x v="1"/>
  </r>
  <r>
    <x v="0"/>
    <n v="13"/>
    <n v="7"/>
    <n v="91"/>
    <d v="2025-10-14T00:00:00"/>
    <x v="2"/>
  </r>
  <r>
    <x v="0"/>
    <n v="15"/>
    <n v="2"/>
    <n v="30"/>
    <d v="2025-10-16T00:00:00"/>
    <x v="3"/>
  </r>
  <r>
    <x v="0"/>
    <n v="16"/>
    <n v="2"/>
    <n v="32"/>
    <d v="2025-10-18T00:00:00"/>
    <x v="4"/>
  </r>
  <r>
    <x v="0"/>
    <n v="17"/>
    <n v="7"/>
    <n v="119"/>
    <d v="2025-10-20T00:00:00"/>
    <x v="5"/>
  </r>
  <r>
    <x v="0"/>
    <n v="19"/>
    <n v="1"/>
    <n v="19"/>
    <d v="2025-10-22T00:00:00"/>
    <x v="6"/>
  </r>
  <r>
    <x v="0"/>
    <n v="18"/>
    <n v="1"/>
    <n v="18"/>
    <d v="2025-10-24T00:00:00"/>
    <x v="7"/>
  </r>
  <r>
    <x v="0"/>
    <n v="11"/>
    <n v="3"/>
    <n v="33"/>
    <d v="2025-10-26T00:00:00"/>
    <x v="8"/>
  </r>
  <r>
    <x v="0"/>
    <n v="12"/>
    <n v="3"/>
    <n v="36"/>
    <d v="2025-10-28T00:00:00"/>
    <x v="9"/>
  </r>
  <r>
    <x v="0"/>
    <n v="11"/>
    <n v="1"/>
    <n v="11"/>
    <d v="2025-10-30T00:00:00"/>
    <x v="10"/>
  </r>
  <r>
    <x v="0"/>
    <n v="12"/>
    <n v="10"/>
    <n v="120"/>
    <d v="2025-11-01T00:00:00"/>
    <x v="11"/>
  </r>
  <r>
    <x v="1"/>
    <n v="14"/>
    <n v="3"/>
    <n v="42"/>
    <d v="2025-11-03T00:00:00"/>
    <x v="12"/>
  </r>
  <r>
    <x v="1"/>
    <n v="16"/>
    <n v="1"/>
    <n v="16"/>
    <d v="2025-11-05T00:00:00"/>
    <x v="13"/>
  </r>
  <r>
    <x v="1"/>
    <n v="15"/>
    <n v="9"/>
    <n v="135"/>
    <d v="2025-11-07T00:00:00"/>
    <x v="14"/>
  </r>
  <r>
    <x v="1"/>
    <n v="16"/>
    <n v="2"/>
    <n v="32"/>
    <d v="2025-11-09T00:00:00"/>
    <x v="15"/>
  </r>
  <r>
    <x v="1"/>
    <n v="18"/>
    <n v="4"/>
    <n v="72"/>
    <d v="2025-11-11T00:00:00"/>
    <x v="16"/>
  </r>
  <r>
    <x v="2"/>
    <n v="15"/>
    <n v="6"/>
    <n v="90"/>
    <d v="2025-11-13T00:00:00"/>
    <x v="17"/>
  </r>
  <r>
    <x v="2"/>
    <n v="13"/>
    <n v="4"/>
    <n v="52"/>
    <d v="2025-11-15T00:00:00"/>
    <x v="18"/>
  </r>
  <r>
    <x v="2"/>
    <n v="13"/>
    <n v="7"/>
    <n v="91"/>
    <d v="2025-11-17T00:00:00"/>
    <x v="19"/>
  </r>
  <r>
    <x v="2"/>
    <n v="15"/>
    <n v="2"/>
    <n v="30"/>
    <d v="2025-11-19T00:00:00"/>
    <x v="20"/>
  </r>
  <r>
    <x v="2"/>
    <n v="16"/>
    <n v="3"/>
    <n v="48"/>
    <d v="2025-11-21T00:00:00"/>
    <x v="21"/>
  </r>
  <r>
    <x v="2"/>
    <n v="17"/>
    <n v="6"/>
    <n v="102"/>
    <d v="2025-11-23T00:00:00"/>
    <x v="22"/>
  </r>
  <r>
    <x v="2"/>
    <n v="19"/>
    <n v="2"/>
    <n v="38"/>
    <d v="2025-11-25T00:00:00"/>
    <x v="23"/>
  </r>
  <r>
    <x v="2"/>
    <n v="18"/>
    <n v="4"/>
    <n v="72"/>
    <d v="2025-11-27T00:00:00"/>
    <x v="24"/>
  </r>
  <r>
    <x v="2"/>
    <n v="11"/>
    <n v="8"/>
    <n v="88"/>
    <d v="2025-11-29T00:00:00"/>
    <x v="25"/>
  </r>
  <r>
    <x v="2"/>
    <n v="12"/>
    <n v="4"/>
    <n v="48"/>
    <d v="2025-12-01T00:00:00"/>
    <x v="26"/>
  </r>
  <r>
    <x v="2"/>
    <n v="11"/>
    <n v="1"/>
    <n v="11"/>
    <d v="2025-12-03T00:00:00"/>
    <x v="27"/>
  </r>
  <r>
    <x v="2"/>
    <n v="12"/>
    <n v="4"/>
    <n v="48"/>
    <d v="2025-12-05T00:00:00"/>
    <x v="28"/>
  </r>
  <r>
    <x v="2"/>
    <n v="14"/>
    <n v="5"/>
    <n v="70"/>
    <d v="2025-12-07T00:00:00"/>
    <x v="29"/>
  </r>
  <r>
    <x v="2"/>
    <n v="16"/>
    <n v="9"/>
    <n v="144"/>
    <d v="2025-12-09T00:00:00"/>
    <x v="30"/>
  </r>
  <r>
    <x v="2"/>
    <n v="15"/>
    <n v="2"/>
    <n v="30"/>
    <d v="2025-12-11T00:00:00"/>
    <x v="31"/>
  </r>
  <r>
    <x v="2"/>
    <n v="16"/>
    <n v="5"/>
    <n v="80"/>
    <d v="2025-12-13T00:00:00"/>
    <x v="32"/>
  </r>
  <r>
    <x v="3"/>
    <n v="18"/>
    <n v="2"/>
    <n v="36"/>
    <d v="2025-12-15T00:00:00"/>
    <x v="33"/>
  </r>
  <r>
    <x v="3"/>
    <n v="15"/>
    <n v="6"/>
    <n v="90"/>
    <d v="2025-12-17T00:00:00"/>
    <x v="34"/>
  </r>
  <r>
    <x v="3"/>
    <n v="13"/>
    <n v="1"/>
    <n v="13"/>
    <d v="2025-12-19T00:00:00"/>
    <x v="35"/>
  </r>
  <r>
    <x v="3"/>
    <n v="13"/>
    <n v="1"/>
    <n v="13"/>
    <d v="2025-12-21T00:00:00"/>
    <x v="36"/>
  </r>
  <r>
    <x v="3"/>
    <n v="15"/>
    <n v="3"/>
    <n v="45"/>
    <d v="2025-12-23T00:00:00"/>
    <x v="37"/>
  </r>
  <r>
    <x v="3"/>
    <n v="16"/>
    <n v="9"/>
    <n v="144"/>
    <d v="2025-12-25T00:00:00"/>
    <x v="38"/>
  </r>
  <r>
    <x v="3"/>
    <n v="17"/>
    <n v="7"/>
    <n v="119"/>
    <d v="2025-12-27T00:00:00"/>
    <x v="39"/>
  </r>
  <r>
    <x v="3"/>
    <n v="19"/>
    <n v="3"/>
    <n v="57"/>
    <d v="2025-12-29T00:00:00"/>
    <x v="40"/>
  </r>
  <r>
    <x v="3"/>
    <n v="18"/>
    <n v="9"/>
    <n v="162"/>
    <d v="2025-12-31T00:00:00"/>
    <x v="41"/>
  </r>
  <r>
    <x v="3"/>
    <n v="11"/>
    <n v="9"/>
    <n v="99"/>
    <d v="2026-01-02T00:00:00"/>
    <x v="42"/>
  </r>
  <r>
    <x v="3"/>
    <n v="12"/>
    <n v="8"/>
    <n v="96"/>
    <d v="2026-01-04T00:00:00"/>
    <x v="43"/>
  </r>
  <r>
    <x v="3"/>
    <n v="11"/>
    <n v="2"/>
    <n v="22"/>
    <d v="2026-01-06T00:00:00"/>
    <x v="44"/>
  </r>
  <r>
    <x v="3"/>
    <n v="12"/>
    <n v="9"/>
    <n v="108"/>
    <d v="2026-01-08T00:00:00"/>
    <x v="45"/>
  </r>
  <r>
    <x v="3"/>
    <n v="14"/>
    <n v="1"/>
    <n v="14"/>
    <d v="2026-01-10T00:00:00"/>
    <x v="46"/>
  </r>
  <r>
    <x v="4"/>
    <n v="16"/>
    <n v="9"/>
    <n v="144"/>
    <d v="2026-01-12T00:00:00"/>
    <x v="47"/>
  </r>
  <r>
    <x v="4"/>
    <n v="15"/>
    <n v="5"/>
    <n v="75"/>
    <d v="2026-01-14T00:00:00"/>
    <x v="48"/>
  </r>
  <r>
    <x v="4"/>
    <n v="16"/>
    <n v="5"/>
    <n v="80"/>
    <d v="2026-01-16T00:00:00"/>
    <x v="49"/>
  </r>
  <r>
    <x v="4"/>
    <n v="18"/>
    <n v="9"/>
    <n v="162"/>
    <d v="2026-01-18T00:00:00"/>
    <x v="50"/>
  </r>
  <r>
    <x v="4"/>
    <n v="15"/>
    <n v="2"/>
    <n v="30"/>
    <d v="2026-01-20T00:00:00"/>
    <x v="51"/>
  </r>
  <r>
    <x v="4"/>
    <n v="13"/>
    <n v="2"/>
    <n v="26"/>
    <d v="2026-01-22T00:00:00"/>
    <x v="52"/>
  </r>
  <r>
    <x v="4"/>
    <n v="13"/>
    <n v="4"/>
    <n v="52"/>
    <d v="2026-01-24T00:00:00"/>
    <x v="53"/>
  </r>
  <r>
    <x v="4"/>
    <n v="15"/>
    <n v="10"/>
    <n v="150"/>
    <d v="2026-01-26T00:00:00"/>
    <x v="54"/>
  </r>
  <r>
    <x v="4"/>
    <n v="16"/>
    <n v="8"/>
    <n v="128"/>
    <d v="2026-01-28T00:00:00"/>
    <x v="55"/>
  </r>
  <r>
    <x v="4"/>
    <n v="17"/>
    <n v="4"/>
    <n v="68"/>
    <d v="2026-01-30T00:00:00"/>
    <x v="56"/>
  </r>
  <r>
    <x v="4"/>
    <n v="19"/>
    <n v="5"/>
    <n v="95"/>
    <d v="2026-02-01T00:00:00"/>
    <x v="57"/>
  </r>
  <r>
    <x v="4"/>
    <n v="18"/>
    <n v="10"/>
    <n v="180"/>
    <d v="2026-02-03T00:00:00"/>
    <x v="58"/>
  </r>
  <r>
    <x v="4"/>
    <n v="11"/>
    <n v="7"/>
    <n v="77"/>
    <d v="2026-02-05T00:00:00"/>
    <x v="59"/>
  </r>
  <r>
    <x v="4"/>
    <n v="12"/>
    <n v="5"/>
    <n v="60"/>
    <d v="2026-02-07T00:00:00"/>
    <x v="60"/>
  </r>
  <r>
    <x v="4"/>
    <n v="11"/>
    <n v="1"/>
    <n v="11"/>
    <d v="2026-02-09T00:00:00"/>
    <x v="61"/>
  </r>
  <r>
    <x v="4"/>
    <n v="12"/>
    <n v="2"/>
    <n v="24"/>
    <d v="2026-02-11T00:00:00"/>
    <x v="62"/>
  </r>
  <r>
    <x v="4"/>
    <n v="14"/>
    <n v="4"/>
    <n v="56"/>
    <d v="2026-02-13T00:00:00"/>
    <x v="63"/>
  </r>
  <r>
    <x v="4"/>
    <n v="16"/>
    <n v="9"/>
    <n v="144"/>
    <d v="2026-02-15T00:00:00"/>
    <x v="64"/>
  </r>
  <r>
    <x v="4"/>
    <n v="15"/>
    <n v="6"/>
    <n v="90"/>
    <d v="2026-02-17T00:00:00"/>
    <x v="65"/>
  </r>
  <r>
    <x v="4"/>
    <n v="16"/>
    <n v="8"/>
    <n v="128"/>
    <d v="2026-02-19T00:00:00"/>
    <x v="66"/>
  </r>
  <r>
    <x v="4"/>
    <n v="18"/>
    <n v="7"/>
    <n v="126"/>
    <d v="2026-02-21T00:00:00"/>
    <x v="67"/>
  </r>
  <r>
    <x v="4"/>
    <n v="15"/>
    <n v="9"/>
    <n v="135"/>
    <d v="2026-02-23T00:00:00"/>
    <x v="68"/>
  </r>
  <r>
    <x v="4"/>
    <n v="13"/>
    <n v="6"/>
    <n v="78"/>
    <d v="2026-02-25T00:00:00"/>
    <x v="69"/>
  </r>
  <r>
    <x v="5"/>
    <n v="13"/>
    <n v="4"/>
    <n v="52"/>
    <d v="2026-02-27T00:00:00"/>
    <x v="70"/>
  </r>
  <r>
    <x v="5"/>
    <n v="15"/>
    <n v="5"/>
    <n v="75"/>
    <d v="2026-03-01T00:00:00"/>
    <x v="71"/>
  </r>
  <r>
    <x v="5"/>
    <n v="16"/>
    <n v="5"/>
    <n v="80"/>
    <d v="2026-03-03T00:00:00"/>
    <x v="72"/>
  </r>
  <r>
    <x v="6"/>
    <n v="17"/>
    <n v="0"/>
    <n v="0"/>
    <d v="2026-03-05T00:00:00"/>
    <x v="73"/>
  </r>
  <r>
    <x v="6"/>
    <n v="19"/>
    <n v="0"/>
    <n v="0"/>
    <d v="2026-03-07T00:00:00"/>
    <x v="74"/>
  </r>
  <r>
    <x v="6"/>
    <n v="18"/>
    <n v="3"/>
    <n v="54"/>
    <d v="2026-03-09T00:00:00"/>
    <x v="75"/>
  </r>
  <r>
    <x v="6"/>
    <n v="11"/>
    <n v="5"/>
    <n v="55"/>
    <d v="2026-03-11T00:00:00"/>
    <x v="76"/>
  </r>
  <r>
    <x v="6"/>
    <n v="12"/>
    <n v="6"/>
    <n v="72"/>
    <d v="2026-03-13T00:00:00"/>
    <x v="77"/>
  </r>
  <r>
    <x v="6"/>
    <n v="11"/>
    <n v="1"/>
    <n v="11"/>
    <d v="2026-03-15T00:00:00"/>
    <x v="78"/>
  </r>
  <r>
    <x v="5"/>
    <n v="12"/>
    <n v="4"/>
    <n v="48"/>
    <d v="2026-03-17T00:00:00"/>
    <x v="79"/>
  </r>
  <r>
    <x v="5"/>
    <n v="14"/>
    <n v="1"/>
    <n v="14"/>
    <d v="2026-03-19T00:00:00"/>
    <x v="80"/>
  </r>
  <r>
    <x v="5"/>
    <n v="16"/>
    <n v="5"/>
    <n v="80"/>
    <d v="2026-03-21T00:00:00"/>
    <x v="81"/>
  </r>
  <r>
    <x v="5"/>
    <n v="15"/>
    <n v="9"/>
    <n v="135"/>
    <d v="2026-03-23T00:00:00"/>
    <x v="82"/>
  </r>
  <r>
    <x v="5"/>
    <n v="16"/>
    <n v="6"/>
    <n v="96"/>
    <d v="2026-03-25T00:00:00"/>
    <x v="83"/>
  </r>
  <r>
    <x v="5"/>
    <n v="18"/>
    <n v="4"/>
    <n v="72"/>
    <d v="2026-03-27T00:00:00"/>
    <x v="84"/>
  </r>
  <r>
    <x v="5"/>
    <n v="15"/>
    <n v="8"/>
    <n v="120"/>
    <d v="2026-03-29T00:00:00"/>
    <x v="85"/>
  </r>
  <r>
    <x v="5"/>
    <n v="13"/>
    <n v="0"/>
    <n v="0"/>
    <d v="2026-03-31T00:00:00"/>
    <x v="86"/>
  </r>
  <r>
    <x v="5"/>
    <n v="13"/>
    <n v="6"/>
    <n v="78"/>
    <d v="2026-04-02T00:00:00"/>
    <x v="87"/>
  </r>
  <r>
    <x v="5"/>
    <n v="15"/>
    <n v="2"/>
    <n v="30"/>
    <d v="2026-04-04T00:00:00"/>
    <x v="88"/>
  </r>
  <r>
    <x v="5"/>
    <n v="16"/>
    <n v="8"/>
    <n v="128"/>
    <d v="2026-04-06T00:00:00"/>
    <x v="89"/>
  </r>
  <r>
    <x v="5"/>
    <n v="17"/>
    <n v="2"/>
    <n v="34"/>
    <d v="2026-04-08T00:00:00"/>
    <x v="90"/>
  </r>
  <r>
    <x v="5"/>
    <n v="19"/>
    <n v="6"/>
    <n v="114"/>
    <d v="2026-04-10T00:00:00"/>
    <x v="91"/>
  </r>
  <r>
    <x v="5"/>
    <n v="18"/>
    <n v="10"/>
    <n v="180"/>
    <d v="2026-04-12T00:00:00"/>
    <x v="92"/>
  </r>
  <r>
    <x v="5"/>
    <n v="11"/>
    <n v="10"/>
    <n v="110"/>
    <d v="2026-04-14T00:00:00"/>
    <x v="93"/>
  </r>
  <r>
    <x v="5"/>
    <n v="12"/>
    <n v="3"/>
    <n v="36"/>
    <d v="2026-04-16T00:00:00"/>
    <x v="94"/>
  </r>
  <r>
    <x v="5"/>
    <n v="11"/>
    <n v="8"/>
    <n v="88"/>
    <d v="2026-04-18T00:00:00"/>
    <x v="95"/>
  </r>
  <r>
    <x v="5"/>
    <n v="12"/>
    <n v="10"/>
    <n v="120"/>
    <d v="2026-04-20T00:00:00"/>
    <x v="96"/>
  </r>
  <r>
    <x v="3"/>
    <n v="14"/>
    <n v="3"/>
    <n v="42"/>
    <d v="2026-04-22T00:00:00"/>
    <x v="97"/>
  </r>
  <r>
    <x v="5"/>
    <n v="16"/>
    <n v="6"/>
    <n v="96"/>
    <d v="2026-04-24T00:00:00"/>
    <x v="98"/>
  </r>
  <r>
    <x v="7"/>
    <m/>
    <m/>
    <m/>
    <m/>
    <x v="9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">
  <r>
    <x v="0"/>
    <n v="6"/>
    <s v="Acetaminophen"/>
    <n v="66"/>
    <n v="3"/>
    <n v="198"/>
    <s v="Noor Ibrahim"/>
  </r>
  <r>
    <x v="1"/>
    <n v="85"/>
    <s v="Acyclovir"/>
    <n v="41"/>
    <n v="10.5"/>
    <n v="430.5"/>
    <s v="Ahmed El-Mahdy"/>
  </r>
  <r>
    <x v="2"/>
    <n v="79"/>
    <s v="Albendazole"/>
    <n v="56"/>
    <n v="10.5"/>
    <n v="588"/>
    <s v="Tamer El-Sobky"/>
  </r>
  <r>
    <x v="3"/>
    <n v="47"/>
    <s v="Alprazolam"/>
    <n v="58"/>
    <n v="3"/>
    <n v="174"/>
    <s v="Fouad Elmasry"/>
  </r>
  <r>
    <x v="4"/>
    <n v="21"/>
    <s v="Amoxicillin"/>
    <n v="75"/>
    <n v="3"/>
    <n v="225"/>
    <s v="Ziad Sherif"/>
  </r>
  <r>
    <x v="5"/>
    <n v="82"/>
    <s v="Artemether"/>
    <n v="56"/>
    <n v="10.5"/>
    <n v="588"/>
    <s v="Mariam El-Hadidy"/>
  </r>
  <r>
    <x v="6"/>
    <n v="5"/>
    <s v="Aspirin"/>
    <n v="32"/>
    <n v="1.5"/>
    <n v="48"/>
    <s v="Youssef Hassan"/>
  </r>
  <r>
    <x v="7"/>
    <n v="91"/>
    <s v="Atorvastatin"/>
    <n v="5"/>
    <n v="1.5"/>
    <n v="7.5"/>
    <s v="Nabil El-Karim"/>
  </r>
  <r>
    <x v="8"/>
    <n v="22"/>
    <s v="Azithromycin"/>
    <n v="24"/>
    <n v="4.5"/>
    <n v="108"/>
    <s v="Hana Magdy"/>
  </r>
  <r>
    <x v="9"/>
    <n v="99"/>
    <s v="Azithromycin"/>
    <n v="36"/>
    <n v="4.5"/>
    <n v="162"/>
    <s v="Mustafa El-Saad"/>
  </r>
  <r>
    <x v="10"/>
    <n v="55"/>
    <s v="Betamethasone"/>
    <n v="34"/>
    <n v="1.5"/>
    <n v="51"/>
    <s v="Basel Khattab"/>
  </r>
  <r>
    <x v="11"/>
    <n v="63"/>
    <s v="Biotin"/>
    <n v="66"/>
    <n v="15"/>
    <n v="990"/>
    <s v="Osama Fathy"/>
  </r>
  <r>
    <x v="12"/>
    <n v="19"/>
    <s v="Buprenorphine"/>
    <n v="54"/>
    <n v="4.5"/>
    <n v="243"/>
    <s v="Karim Fouad"/>
  </r>
  <r>
    <x v="13"/>
    <n v="69"/>
    <s v="Calcium"/>
    <n v="33"/>
    <n v="1.5"/>
    <n v="49.5"/>
    <s v="Fares Gawad"/>
  </r>
  <r>
    <x v="14"/>
    <n v="76"/>
    <s v="Calcium Carbonate"/>
    <n v="27"/>
    <n v="13.5"/>
    <n v="364.5"/>
    <s v="Dalia El-Khatib"/>
  </r>
  <r>
    <x v="15"/>
    <n v="52"/>
    <s v="Carbamazepine"/>
    <n v="49"/>
    <n v="3"/>
    <n v="147"/>
    <s v="Samar Eid"/>
  </r>
  <r>
    <x v="16"/>
    <n v="34"/>
    <s v="Cefixime"/>
    <n v="61"/>
    <n v="6"/>
    <n v="366"/>
    <s v="Nadine Riad"/>
  </r>
  <r>
    <x v="17"/>
    <n v="32"/>
    <s v="Ceftriaxone"/>
    <n v="43"/>
    <n v="9"/>
    <n v="387"/>
    <s v="Rasha Gamil"/>
  </r>
  <r>
    <x v="18"/>
    <n v="33"/>
    <s v="Cefuroxime"/>
    <n v="77"/>
    <n v="6"/>
    <n v="462"/>
    <s v="Ihab Soliman"/>
  </r>
  <r>
    <x v="19"/>
    <n v="10"/>
    <s v="Celecoxib"/>
    <n v="75"/>
    <n v="10.5"/>
    <n v="787.5"/>
    <s v="Huda Salem"/>
  </r>
  <r>
    <x v="20"/>
    <n v="35"/>
    <s v="Cephalexin"/>
    <n v="89"/>
    <n v="3"/>
    <n v="267"/>
    <s v="Bassam Kamel"/>
  </r>
  <r>
    <x v="21"/>
    <n v="41"/>
    <s v="Cetirizine"/>
    <n v="5"/>
    <n v="4.5"/>
    <n v="22.5"/>
    <s v="Tariq Mansy"/>
  </r>
  <r>
    <x v="22"/>
    <n v="81"/>
    <s v="Chloroquine"/>
    <n v="47"/>
    <n v="9"/>
    <n v="423"/>
    <s v="Khaled El-Amin"/>
  </r>
  <r>
    <x v="23"/>
    <n v="23"/>
    <s v="Ciprofloxacin"/>
    <n v="28"/>
    <n v="3"/>
    <n v="84"/>
    <s v="Nabil Tawfik"/>
  </r>
  <r>
    <x v="24"/>
    <n v="25"/>
    <s v="Clarithromycin"/>
    <n v="21"/>
    <n v="6"/>
    <n v="126"/>
    <s v="Adnan Saber"/>
  </r>
  <r>
    <x v="25"/>
    <n v="97"/>
    <s v="Clopidogrel"/>
    <n v="27"/>
    <n v="12"/>
    <n v="324"/>
    <s v="Jamal El-Mansy"/>
  </r>
  <r>
    <x v="26"/>
    <n v="15"/>
    <s v="Codeine"/>
    <n v="42"/>
    <n v="6"/>
    <n v="252"/>
    <s v="Samir Younis"/>
  </r>
  <r>
    <x v="27"/>
    <n v="46"/>
    <s v="Diazepam"/>
    <n v="30"/>
    <n v="1.5"/>
    <n v="45"/>
    <s v="Dina Rashed"/>
  </r>
  <r>
    <x v="28"/>
    <n v="8"/>
    <s v="Diclofenac"/>
    <n v="72"/>
    <n v="6"/>
    <n v="432"/>
    <s v="Mariam Fathi"/>
  </r>
  <r>
    <x v="29"/>
    <n v="24"/>
    <s v="Doxycycline"/>
    <n v="80"/>
    <n v="7.5"/>
    <n v="600"/>
    <s v="Salma Reda"/>
  </r>
  <r>
    <x v="30"/>
    <n v="26"/>
    <s v="Erythromycin"/>
    <n v="84"/>
    <n v="13.5"/>
    <n v="1134"/>
    <s v="Reem Khalifa"/>
  </r>
  <r>
    <x v="31"/>
    <n v="38"/>
    <s v="Esomeprazole"/>
    <n v="29"/>
    <n v="3"/>
    <n v="87"/>
    <s v="Laila Ghoneim"/>
  </r>
  <r>
    <x v="32"/>
    <n v="88"/>
    <s v="Favipiravir"/>
    <n v="47"/>
    <n v="7.5"/>
    <n v="352.5"/>
    <s v="Yasmin El-Raouf"/>
  </r>
  <r>
    <x v="33"/>
    <n v="16"/>
    <s v="Fentanyl"/>
    <n v="4"/>
    <n v="3"/>
    <n v="12"/>
    <s v="Rana Mostafa"/>
  </r>
  <r>
    <x v="34"/>
    <n v="77"/>
    <s v="Ferrous Sulfate"/>
    <n v="21"/>
    <n v="9"/>
    <n v="189"/>
    <s v="Omar El-Gendy"/>
  </r>
  <r>
    <x v="35"/>
    <n v="44"/>
    <s v="Fluoxetine"/>
    <n v="36"/>
    <n v="1.5"/>
    <n v="54"/>
    <s v="Yasmeen Fadel"/>
  </r>
  <r>
    <x v="30"/>
    <n v="62"/>
    <s v="Folic Acid"/>
    <n v="39"/>
    <n v="1.5"/>
    <n v="58.5"/>
    <s v="Riham Tamer"/>
  </r>
  <r>
    <x v="36"/>
    <n v="48"/>
    <s v="Gabapentin"/>
    <n v="64"/>
    <n v="4.5"/>
    <n v="288"/>
    <s v="Rania Badr"/>
  </r>
  <r>
    <x v="37"/>
    <n v="96"/>
    <s v="Hydrochlorothiazide"/>
    <n v="81"/>
    <n v="13.5"/>
    <n v="1093.5"/>
    <s v="Mona El-Sobhy"/>
  </r>
  <r>
    <x v="38"/>
    <n v="18"/>
    <s v="Hydrocodone"/>
    <n v="76"/>
    <n v="10.5"/>
    <n v="798"/>
    <s v="Yasmin Omar"/>
  </r>
  <r>
    <x v="39"/>
    <n v="54"/>
    <s v="Hydrocortisone"/>
    <n v="89"/>
    <n v="4.5"/>
    <n v="400.5"/>
    <s v="Marwa Lotfy"/>
  </r>
  <r>
    <x v="40"/>
    <n v="4"/>
    <s v="Ibuprofen"/>
    <n v="17"/>
    <n v="13.5"/>
    <n v="229.5"/>
    <s v="Sara Mansour"/>
  </r>
  <r>
    <x v="41"/>
    <n v="31"/>
    <s v="Imipenem"/>
    <n v="5"/>
    <n v="13.5"/>
    <n v="67.5"/>
    <s v="Mustafa Zahran"/>
  </r>
  <r>
    <x v="42"/>
    <n v="11"/>
    <s v="Indomethacin"/>
    <n v="85"/>
    <n v="12"/>
    <n v="1020"/>
    <s v="Rami Nasser"/>
  </r>
  <r>
    <x v="43"/>
    <n v="94"/>
    <s v="Insulin"/>
    <n v="55"/>
    <n v="3"/>
    <n v="165"/>
    <s v="Reem El-Taher"/>
  </r>
  <r>
    <x v="31"/>
    <n v="70"/>
    <s v="Iron"/>
    <n v="40"/>
    <n v="13.5"/>
    <n v="540"/>
    <s v="Yasmin El-Sherif"/>
  </r>
  <r>
    <x v="44"/>
    <n v="78"/>
    <s v="Ivermectin"/>
    <n v="53"/>
    <n v="1.5"/>
    <n v="79.5"/>
    <s v="Heba El-Rashid"/>
  </r>
  <r>
    <x v="45"/>
    <n v="12"/>
    <s v="Ketorolac"/>
    <n v="73"/>
    <n v="13.5"/>
    <n v="985.5"/>
    <s v="Dalia Kamal"/>
  </r>
  <r>
    <x v="46"/>
    <n v="51"/>
    <s v="Lamotrigine"/>
    <n v="71"/>
    <n v="7.5"/>
    <n v="532.5"/>
    <s v="Ali Hamdy"/>
  </r>
  <r>
    <x v="47"/>
    <n v="93"/>
    <s v="Levothyroxine"/>
    <n v="97"/>
    <n v="7.5"/>
    <n v="727.5"/>
    <s v="Adnan El-Farouk"/>
  </r>
  <r>
    <x v="48"/>
    <n v="28"/>
    <s v="Linezolid"/>
    <n v="81"/>
    <n v="13.5"/>
    <n v="1093.5"/>
    <s v="Mona Essam"/>
  </r>
  <r>
    <x v="49"/>
    <n v="40"/>
    <s v="Loratadine"/>
    <n v="32"/>
    <n v="3"/>
    <n v="96"/>
    <s v="Maha Ragab"/>
  </r>
  <r>
    <x v="50"/>
    <n v="90"/>
    <s v="Losartan"/>
    <n v="76"/>
    <n v="3"/>
    <n v="228"/>
    <s v="Hana El-Sherif"/>
  </r>
  <r>
    <x v="51"/>
    <n v="83"/>
    <s v="Lumefantrine"/>
    <n v="52"/>
    <n v="6"/>
    <n v="312"/>
    <s v="Youssef El-Saad"/>
  </r>
  <r>
    <x v="52"/>
    <n v="72"/>
    <s v="Magnesium"/>
    <n v="33"/>
    <n v="15"/>
    <n v="495"/>
    <s v="Rania El-Masry"/>
  </r>
  <r>
    <x v="53"/>
    <n v="75"/>
    <s v="Magnesium Sulfate"/>
    <n v="96"/>
    <n v="12"/>
    <n v="1152"/>
    <s v="Anas El-Sayed"/>
  </r>
  <r>
    <x v="54"/>
    <n v="80"/>
    <s v="Mebendazole"/>
    <n v="39"/>
    <n v="6"/>
    <n v="234"/>
    <s v="Layla El-Feky"/>
  </r>
  <r>
    <x v="55"/>
    <n v="9"/>
    <s v="Meloxicam"/>
    <n v="97"/>
    <n v="7.5"/>
    <n v="727.5"/>
    <s v="Tarek Adel"/>
  </r>
  <r>
    <x v="56"/>
    <n v="30"/>
    <s v="Meropenem"/>
    <n v="29"/>
    <n v="15"/>
    <n v="435"/>
    <s v="Heba Lotfi"/>
  </r>
  <r>
    <x v="57"/>
    <n v="95"/>
    <s v="Metformin"/>
    <n v="1"/>
    <n v="10.5"/>
    <n v="10.5"/>
    <s v="Walid El-Gawad"/>
  </r>
  <r>
    <x v="58"/>
    <n v="20"/>
    <s v="Methadone"/>
    <n v="2"/>
    <n v="7.5"/>
    <n v="15"/>
    <s v="Layla Hatem"/>
  </r>
  <r>
    <x v="59"/>
    <n v="89"/>
    <s v="Molnupiravir"/>
    <n v="62"/>
    <n v="1.5"/>
    <n v="93"/>
    <s v="Karim El-Banna"/>
  </r>
  <r>
    <x v="60"/>
    <n v="42"/>
    <s v="Montelukast"/>
    <n v="46"/>
    <n v="3"/>
    <n v="138"/>
    <s v="Nourhan Adel"/>
  </r>
  <r>
    <x v="61"/>
    <n v="14"/>
    <s v="Morphine"/>
    <n v="33"/>
    <n v="6"/>
    <n v="198"/>
    <s v="Amal Farouk"/>
  </r>
  <r>
    <x v="62"/>
    <n v="7"/>
    <s v="Naproxen"/>
    <n v="86"/>
    <n v="13.5"/>
    <n v="1161"/>
    <s v="Khaled Zaki"/>
  </r>
  <r>
    <x v="63"/>
    <n v="64"/>
    <s v="Niacin"/>
    <n v="69"/>
    <n v="9"/>
    <n v="621"/>
    <s v="Hoda Elbaz"/>
  </r>
  <r>
    <x v="64"/>
    <n v="36"/>
    <s v="Omeprazole"/>
    <n v="21"/>
    <n v="12"/>
    <n v="252"/>
    <s v="Farah Yassin"/>
  </r>
  <r>
    <x v="65"/>
    <n v="84"/>
    <s v="Oseltamivir"/>
    <n v="62"/>
    <n v="10.5"/>
    <n v="651"/>
    <s v="Noor El-Gamal"/>
  </r>
  <r>
    <x v="66"/>
    <n v="17"/>
    <s v="Oxycodone"/>
    <n v="63"/>
    <n v="13.5"/>
    <n v="850.5"/>
    <s v="Bilal Maher"/>
  </r>
  <r>
    <x v="67"/>
    <n v="37"/>
    <s v="Pantoprazole"/>
    <n v="21"/>
    <n v="9"/>
    <n v="189"/>
    <s v="Hani Barakat"/>
  </r>
  <r>
    <x v="30"/>
    <n v="67"/>
    <s v="Pantothenic Acid"/>
    <n v="33"/>
    <n v="6"/>
    <n v="198"/>
    <s v="Ibrahim Naguib"/>
  </r>
  <r>
    <x v="68"/>
    <n v="1"/>
    <s v="Paracetamol"/>
    <n v="5"/>
    <n v="7.5"/>
    <n v="37.5"/>
    <s v="Ahmad Ali"/>
  </r>
  <r>
    <x v="65"/>
    <n v="3"/>
    <s v="Paracetamol"/>
    <n v="10"/>
    <n v="7.5"/>
    <n v="75"/>
    <s v="Omar Khalid"/>
  </r>
  <r>
    <x v="8"/>
    <n v="73"/>
    <s v="Potassium Chloride"/>
    <n v="86"/>
    <n v="0"/>
    <n v="0"/>
    <s v="Wael Ghoneim"/>
  </r>
  <r>
    <x v="51"/>
    <n v="56"/>
    <s v="Prednisone"/>
    <n v="84"/>
    <n v="0"/>
    <n v="0"/>
    <s v="Joumana Fekry"/>
  </r>
  <r>
    <x v="69"/>
    <n v="49"/>
    <s v="Pregabalin"/>
    <n v="51"/>
    <n v="4.5"/>
    <n v="229.5"/>
    <s v="Sherif Galal"/>
  </r>
  <r>
    <x v="70"/>
    <n v="39"/>
    <s v="Ranitidine"/>
    <n v="34"/>
    <n v="7.5"/>
    <n v="255"/>
    <s v="Saif El-Din"/>
  </r>
  <r>
    <x v="28"/>
    <n v="87"/>
    <s v="Remdesivir"/>
    <n v="25"/>
    <n v="9"/>
    <n v="225"/>
    <s v="Bilal El-Hosny"/>
  </r>
  <r>
    <x v="71"/>
    <n v="66"/>
    <s v="Riboflavin"/>
    <n v="69"/>
    <n v="1.5"/>
    <n v="103.5"/>
    <s v="Lubna Saad"/>
  </r>
  <r>
    <x v="72"/>
    <n v="43"/>
    <s v="Salbutamol"/>
    <n v="87"/>
    <n v="6"/>
    <n v="522"/>
    <s v="Khalil Sabry"/>
  </r>
  <r>
    <x v="73"/>
    <n v="45"/>
    <s v="Sertraline"/>
    <n v="42"/>
    <n v="1.5"/>
    <n v="63"/>
    <s v="Mazen Helmy"/>
  </r>
  <r>
    <x v="12"/>
    <n v="92"/>
    <s v="Simvastatin"/>
    <n v="60"/>
    <n v="7.5"/>
    <n v="450"/>
    <s v="Salma El-Hassan"/>
  </r>
  <r>
    <x v="74"/>
    <n v="74"/>
    <s v="Sodium Chloride"/>
    <n v="10"/>
    <n v="13.5"/>
    <n v="135"/>
    <s v="Salma El-Toukhy"/>
  </r>
  <r>
    <x v="75"/>
    <n v="27"/>
    <s v="Tetracycline"/>
    <n v="49"/>
    <n v="9"/>
    <n v="441"/>
    <s v="Walid Amin"/>
  </r>
  <r>
    <x v="76"/>
    <n v="65"/>
    <s v="Thiamine"/>
    <n v="7"/>
    <n v="6"/>
    <n v="42"/>
    <s v="Sami Rizk"/>
  </r>
  <r>
    <x v="77"/>
    <n v="50"/>
    <s v="Topiramate"/>
    <n v="36"/>
    <n v="12"/>
    <n v="432"/>
    <s v="Hanan El-Sayed"/>
  </r>
  <r>
    <x v="78"/>
    <n v="13"/>
    <s v="Tramadol"/>
    <n v="6"/>
    <n v="0"/>
    <n v="0"/>
    <s v="Fadi Hussein"/>
  </r>
  <r>
    <x v="44"/>
    <n v="86"/>
    <s v="Valacyclovir"/>
    <n v="5"/>
    <n v="9"/>
    <n v="45"/>
    <s v="Rana El-Sabbagh"/>
  </r>
  <r>
    <x v="79"/>
    <n v="53"/>
    <s v="Valproate"/>
    <n v="69"/>
    <n v="3"/>
    <n v="207"/>
    <s v="Zaki Hassan"/>
  </r>
  <r>
    <x v="39"/>
    <n v="29"/>
    <s v="Vancomycin"/>
    <n v="29"/>
    <n v="12"/>
    <n v="348"/>
    <s v="Jamal Fares"/>
  </r>
  <r>
    <x v="80"/>
    <n v="61"/>
    <s v="Vitamin A"/>
    <n v="43"/>
    <n v="3"/>
    <n v="129"/>
    <s v="Yazan Mahdy"/>
  </r>
  <r>
    <x v="81"/>
    <n v="59"/>
    <s v="Vitamin B12"/>
    <n v="22"/>
    <n v="9"/>
    <n v="198"/>
    <s v="Ihsan Khalil"/>
  </r>
  <r>
    <x v="68"/>
    <n v="2"/>
    <s v="Vitamin C"/>
    <n v="3"/>
    <n v="15"/>
    <n v="45"/>
    <s v="Lina Saeed"/>
  </r>
  <r>
    <x v="82"/>
    <n v="57"/>
    <s v="Vitamin C"/>
    <n v="30"/>
    <n v="15"/>
    <n v="450"/>
    <s v="Adel Gabr"/>
  </r>
  <r>
    <x v="83"/>
    <n v="58"/>
    <s v="Vitamin D"/>
    <n v="38"/>
    <n v="4.5"/>
    <n v="171"/>
    <s v="Noura Elwan"/>
  </r>
  <r>
    <x v="84"/>
    <n v="60"/>
    <s v="Vitamin E"/>
    <n v="31"/>
    <n v="12"/>
    <n v="372"/>
    <s v="Fatma Sabreen"/>
  </r>
  <r>
    <x v="65"/>
    <n v="68"/>
    <s v="Vitamin K"/>
    <n v="86"/>
    <n v="15"/>
    <n v="1290"/>
    <s v="Malak Hossam"/>
  </r>
  <r>
    <x v="85"/>
    <n v="98"/>
    <s v="Warfarin"/>
    <n v="83"/>
    <n v="4.5"/>
    <n v="373.5"/>
    <s v="Heba El-Ashry"/>
  </r>
  <r>
    <x v="16"/>
    <n v="71"/>
    <s v="Zinc"/>
    <n v="97"/>
    <n v="9"/>
    <n v="873"/>
    <s v="Majed El-Kady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">
  <r>
    <s v="M001"/>
    <x v="0"/>
    <s v="Analgesic"/>
    <n v="35"/>
    <d v="2026-05-12T00:00:00"/>
    <n v="5"/>
    <n v="175"/>
    <s v="PharmaLife"/>
    <d v="2025-11-28T00:00:00"/>
    <s v="Safe Stock Level"/>
  </r>
  <r>
    <s v="M003"/>
    <x v="1"/>
    <s v="Analgesic"/>
    <n v="12"/>
    <d v="2025-12-15T00:00:00"/>
    <n v="1"/>
    <n v="12"/>
    <s v="PharmaLife"/>
    <d v="2025-11-28T00:00:00"/>
    <s v="Low Stock Order Now"/>
  </r>
  <r>
    <s v="M004"/>
    <x v="2"/>
    <s v="Analgesic"/>
    <n v="15"/>
    <d v="2029-03-26T00:00:00"/>
    <n v="2"/>
    <n v="30"/>
    <s v="PharmaLife"/>
    <d v="2025-11-28T00:00:00"/>
    <s v="Safe Stock Level"/>
  </r>
  <r>
    <s v="M010"/>
    <x v="3"/>
    <s v="Analgesic"/>
    <n v="17"/>
    <d v="2029-08-08T00:00:00"/>
    <n v="9"/>
    <n v="153"/>
    <s v="PharmaLife"/>
    <d v="2025-11-28T00:00:00"/>
    <s v="Safe Stock Level"/>
  </r>
  <r>
    <s v="M011"/>
    <x v="4"/>
    <s v="Analgesic"/>
    <n v="17"/>
    <d v="2026-11-27T00:00:00"/>
    <n v="0"/>
    <n v="0"/>
    <s v="PharmaLife"/>
    <d v="2025-11-28T00:00:00"/>
    <s v="Safe Stock Level"/>
  </r>
  <r>
    <s v="M012"/>
    <x v="5"/>
    <s v="Analgesic"/>
    <n v="15"/>
    <d v="2026-05-01T00:00:00"/>
    <n v="4"/>
    <n v="60"/>
    <s v="PharmaLife"/>
    <d v="2025-11-28T00:00:00"/>
    <s v="Safe Stock Level"/>
  </r>
  <r>
    <s v="M013"/>
    <x v="6"/>
    <s v="Analgesic"/>
    <n v="16"/>
    <d v="2025-12-15T00:00:00"/>
    <n v="4"/>
    <n v="64"/>
    <s v="PharmaLife"/>
    <d v="2025-11-28T00:00:00"/>
    <s v="Low Stock Order Now"/>
  </r>
  <r>
    <s v="M014"/>
    <x v="7"/>
    <s v="Analgesic"/>
    <n v="15"/>
    <d v="2027-03-31T00:00:00"/>
    <n v="2"/>
    <n v="30"/>
    <s v="PharmaLife"/>
    <d v="2025-11-28T00:00:00"/>
    <s v="Safe Stock Level"/>
  </r>
  <r>
    <s v="M015"/>
    <x v="8"/>
    <s v="Analgesic"/>
    <n v="15"/>
    <d v="2026-09-13T00:00:00"/>
    <n v="9"/>
    <n v="135"/>
    <s v="PharmaLife"/>
    <d v="2025-11-28T00:00:00"/>
    <s v="Safe Stock Level"/>
  </r>
  <r>
    <s v="M016"/>
    <x v="9"/>
    <s v="Analgesic"/>
    <n v="15"/>
    <d v="2029-08-02T00:00:00"/>
    <n v="7"/>
    <n v="105"/>
    <s v="PharmaLife"/>
    <d v="2025-11-28T00:00:00"/>
    <s v="Safe Stock Level"/>
  </r>
  <r>
    <s v="M017"/>
    <x v="10"/>
    <s v="Analgesic"/>
    <n v="19"/>
    <d v="2028-11-29T00:00:00"/>
    <n v="3"/>
    <n v="57"/>
    <s v="PharmaLife"/>
    <d v="2025-11-28T00:00:00"/>
    <s v="Safe Stock Level"/>
  </r>
  <r>
    <s v="M018"/>
    <x v="11"/>
    <s v="Analgesic"/>
    <n v="18"/>
    <d v="2026-08-18T00:00:00"/>
    <n v="5"/>
    <n v="90"/>
    <s v="PharmaLife"/>
    <d v="2025-11-28T00:00:00"/>
    <s v="Safe Stock Level"/>
  </r>
  <r>
    <s v="M034"/>
    <x v="12"/>
    <s v="Antacid"/>
    <n v="16"/>
    <d v="2027-08-10T00:00:00"/>
    <n v="8"/>
    <n v="128"/>
    <s v="Health Group"/>
    <d v="2025-11-28T00:00:00"/>
    <s v="Safe Stock Level"/>
  </r>
  <r>
    <s v="M035"/>
    <x v="13"/>
    <s v="Antacid"/>
    <n v="16"/>
    <d v="2030-09-09T00:00:00"/>
    <n v="6"/>
    <n v="96"/>
    <s v="Health Group"/>
    <d v="2025-11-28T00:00:00"/>
    <s v="Safe Stock Level"/>
  </r>
  <r>
    <s v="M036"/>
    <x v="14"/>
    <s v="Antacid"/>
    <n v="15"/>
    <d v="2026-07-18T00:00:00"/>
    <n v="2"/>
    <n v="30"/>
    <s v="Health Group"/>
    <d v="2025-11-28T00:00:00"/>
    <s v="Safe Stock Level"/>
  </r>
  <r>
    <s v="M037"/>
    <x v="15"/>
    <s v="Antacid"/>
    <n v="16"/>
    <d v="2030-10-14T00:00:00"/>
    <n v="5"/>
    <n v="80"/>
    <s v="Health Group"/>
    <d v="2025-11-28T00:00:00"/>
    <s v="Safe Stock Level"/>
  </r>
  <r>
    <s v="M040"/>
    <x v="16"/>
    <s v="Antiasthmatic"/>
    <n v="17"/>
    <d v="2026-02-21T00:00:00"/>
    <n v="2"/>
    <n v="34"/>
    <s v="Health Group"/>
    <d v="2025-11-28T00:00:00"/>
    <s v="Consider Order Soon"/>
  </r>
  <r>
    <s v="M019"/>
    <x v="17"/>
    <s v="Antibiotic"/>
    <n v="18"/>
    <d v="2026-02-23T00:00:00"/>
    <n v="2"/>
    <n v="36"/>
    <s v="Lifecare"/>
    <d v="2025-11-28T00:00:00"/>
    <s v="Consider Order Soon"/>
  </r>
  <r>
    <s v="M020"/>
    <x v="18"/>
    <s v="Antibiotic"/>
    <n v="16"/>
    <d v="2026-12-03T00:00:00"/>
    <n v="3"/>
    <n v="48"/>
    <s v="Lifecare"/>
    <d v="2025-11-28T00:00:00"/>
    <s v="Safe Stock Level"/>
  </r>
  <r>
    <s v="M021"/>
    <x v="19"/>
    <s v="Antibiotic"/>
    <n v="15"/>
    <d v="2027-04-06T00:00:00"/>
    <n v="2"/>
    <n v="30"/>
    <s v="Lifecare"/>
    <d v="2025-11-28T00:00:00"/>
    <s v="Safe Stock Level"/>
  </r>
  <r>
    <s v="M022"/>
    <x v="20"/>
    <s v="Antibiotic"/>
    <n v="19"/>
    <d v="2026-09-24T00:00:00"/>
    <n v="5"/>
    <n v="95"/>
    <s v="Lifecare"/>
    <d v="2025-11-28T00:00:00"/>
    <s v="Safe Stock Level"/>
  </r>
  <r>
    <s v="M023"/>
    <x v="21"/>
    <s v="Antibiotic"/>
    <n v="13"/>
    <d v="2027-07-21T00:00:00"/>
    <n v="4"/>
    <n v="52"/>
    <s v="Lifecare"/>
    <d v="2025-11-28T00:00:00"/>
    <s v="Safe Stock Level"/>
  </r>
  <r>
    <s v="M024"/>
    <x v="22"/>
    <s v="Antibiotic"/>
    <n v="21"/>
    <d v="2030-08-20T00:00:00"/>
    <n v="9"/>
    <n v="189"/>
    <s v="Lifecare"/>
    <d v="2025-11-28T00:00:00"/>
    <s v="Safe Stock Level"/>
  </r>
  <r>
    <s v="M025"/>
    <x v="23"/>
    <s v="Antibiotic"/>
    <n v="16"/>
    <d v="2028-11-03T00:00:00"/>
    <n v="6"/>
    <n v="96"/>
    <s v="Lifecare"/>
    <d v="2025-11-28T00:00:00"/>
    <s v="Safe Stock Level"/>
  </r>
  <r>
    <s v="M026"/>
    <x v="24"/>
    <s v="Antibiotic"/>
    <n v="14"/>
    <d v="2029-10-01T00:00:00"/>
    <n v="9"/>
    <n v="126"/>
    <s v="Lifecare"/>
    <d v="2025-11-28T00:00:00"/>
    <s v="Safe Stock Level"/>
  </r>
  <r>
    <s v="M027"/>
    <x v="25"/>
    <s v="Antibiotic"/>
    <n v="15"/>
    <d v="2025-12-15T00:00:00"/>
    <n v="8"/>
    <n v="120"/>
    <s v="Lifecare"/>
    <d v="2025-11-28T00:00:00"/>
    <s v="Low Stock Order Now"/>
  </r>
  <r>
    <s v="M028"/>
    <x v="26"/>
    <s v="Antibiotic"/>
    <n v="17"/>
    <d v="2028-12-18T00:00:00"/>
    <n v="10"/>
    <n v="170"/>
    <s v="Lifecare"/>
    <d v="2025-11-28T00:00:00"/>
    <s v="Safe Stock Level"/>
  </r>
  <r>
    <s v="M029"/>
    <x v="27"/>
    <s v="Antibiotic"/>
    <n v="15"/>
    <d v="2028-01-15T00:00:00"/>
    <n v="9"/>
    <n v="135"/>
    <s v="Lifecare"/>
    <d v="2025-11-28T00:00:00"/>
    <s v="Safe Stock Level"/>
  </r>
  <r>
    <s v="M030"/>
    <x v="28"/>
    <s v="Antibiotic"/>
    <n v="13"/>
    <d v="2026-05-01T00:00:00"/>
    <n v="6"/>
    <n v="78"/>
    <s v="Lifecare"/>
    <d v="2025-11-28T00:00:00"/>
    <s v="Safe Stock Level"/>
  </r>
  <r>
    <s v="M031"/>
    <x v="29"/>
    <s v="Antibiotic"/>
    <n v="14"/>
    <d v="2029-01-11T00:00:00"/>
    <n v="4"/>
    <n v="56"/>
    <s v="Lifecare"/>
    <d v="2025-11-28T00:00:00"/>
    <s v="Safe Stock Level"/>
  </r>
  <r>
    <s v="M032"/>
    <x v="30"/>
    <s v="Antibiotic"/>
    <n v="15"/>
    <d v="2029-02-08T00:00:00"/>
    <n v="4"/>
    <n v="60"/>
    <s v="Lifecare"/>
    <d v="2025-11-28T00:00:00"/>
    <s v="Safe Stock Level"/>
  </r>
  <r>
    <s v="M033"/>
    <x v="31"/>
    <s v="Antibiotic"/>
    <n v="16"/>
    <d v="2028-02-17T00:00:00"/>
    <n v="2"/>
    <n v="32"/>
    <s v="Lifecare"/>
    <d v="2025-11-28T00:00:00"/>
    <s v="Safe Stock Level"/>
  </r>
  <r>
    <s v="M097"/>
    <x v="18"/>
    <s v="Antibiotic"/>
    <n v="17"/>
    <d v="2028-10-10T00:00:00"/>
    <n v="3"/>
    <n v="51"/>
    <s v="Lifecare"/>
    <d v="2025-11-28T00:00:00"/>
    <s v="Safe Stock Level"/>
  </r>
  <r>
    <s v="M096"/>
    <x v="32"/>
    <s v="Anticoagulant"/>
    <n v="16"/>
    <d v="2026-06-15T00:00:00"/>
    <n v="3"/>
    <n v="48"/>
    <s v="MedCare"/>
    <d v="2025-11-28T00:00:00"/>
    <s v="Safe Stock Level"/>
  </r>
  <r>
    <s v="M046"/>
    <x v="33"/>
    <s v="Anticonvulsant"/>
    <n v="13"/>
    <d v="2027-12-03T00:00:00"/>
    <n v="3"/>
    <n v="39"/>
    <s v="MedCare"/>
    <d v="2025-11-28T00:00:00"/>
    <s v="Safe Stock Level"/>
  </r>
  <r>
    <s v="M047"/>
    <x v="34"/>
    <s v="Anticonvulsant"/>
    <n v="21"/>
    <d v="2030-01-30T00:00:00"/>
    <n v="3"/>
    <n v="63"/>
    <s v="MedCare"/>
    <d v="2025-11-28T00:00:00"/>
    <s v="Safe Stock Level"/>
  </r>
  <r>
    <s v="M048"/>
    <x v="35"/>
    <s v="Anticonvulsant"/>
    <n v="16"/>
    <d v="2028-03-18T00:00:00"/>
    <n v="8"/>
    <n v="128"/>
    <s v="MedCare"/>
    <d v="2025-11-28T00:00:00"/>
    <s v="Safe Stock Level"/>
  </r>
  <r>
    <s v="M049"/>
    <x v="36"/>
    <s v="Anticonvulsant"/>
    <n v="14"/>
    <d v="2027-10-10T00:00:00"/>
    <n v="5"/>
    <n v="70"/>
    <s v="MedCare"/>
    <d v="2025-11-28T00:00:00"/>
    <s v="Safe Stock Level"/>
  </r>
  <r>
    <s v="M050"/>
    <x v="37"/>
    <s v="Anticonvulsant"/>
    <n v="15"/>
    <d v="2026-04-13T00:00:00"/>
    <n v="2"/>
    <n v="30"/>
    <s v="MedCare"/>
    <d v="2025-11-28T00:00:00"/>
    <s v="Safe Stock Level"/>
  </r>
  <r>
    <s v="M051"/>
    <x v="38"/>
    <s v="Anticonvulsant"/>
    <n v="17"/>
    <d v="2028-10-01T00:00:00"/>
    <n v="2"/>
    <n v="34"/>
    <s v="MedCare"/>
    <d v="2025-11-28T00:00:00"/>
    <s v="Safe Stock Level"/>
  </r>
  <r>
    <s v="M042"/>
    <x v="39"/>
    <s v="Antidepressant"/>
    <n v="15"/>
    <d v="2025-12-15T00:00:00"/>
    <n v="1"/>
    <n v="15"/>
    <s v="MedCare"/>
    <d v="2025-11-28T00:00:00"/>
    <s v="Low Stock Order Now"/>
  </r>
  <r>
    <s v="M043"/>
    <x v="40"/>
    <s v="Antidepressant"/>
    <n v="13"/>
    <d v="2028-10-20T00:00:00"/>
    <n v="1"/>
    <n v="13"/>
    <s v="MedCare"/>
    <d v="2025-11-28T00:00:00"/>
    <s v="Safe Stock Level"/>
  </r>
  <r>
    <s v="M092"/>
    <x v="41"/>
    <s v="Antidiabetic"/>
    <n v="14"/>
    <d v="2026-09-27T00:00:00"/>
    <n v="2"/>
    <n v="28"/>
    <s v="MedCare"/>
    <d v="2025-11-28T00:00:00"/>
    <s v="Safe Stock Level"/>
  </r>
  <r>
    <s v="M093"/>
    <x v="42"/>
    <s v="Antidiabetic"/>
    <n v="15"/>
    <d v="2030-10-26T00:00:00"/>
    <n v="7"/>
    <n v="105"/>
    <s v="MedCare"/>
    <d v="2025-11-28T00:00:00"/>
    <s v="Safe Stock Level"/>
  </r>
  <r>
    <s v="M038"/>
    <x v="43"/>
    <s v="Antihistamine"/>
    <n v="16"/>
    <d v="2028-07-30T00:00:00"/>
    <n v="2"/>
    <n v="32"/>
    <s v="MedCare"/>
    <d v="2025-11-28T00:00:00"/>
    <s v="Safe Stock Level"/>
  </r>
  <r>
    <s v="M039"/>
    <x v="44"/>
    <s v="Antihistamine"/>
    <n v="17"/>
    <d v="2030-01-30T00:00:00"/>
    <n v="3"/>
    <n v="51"/>
    <s v="MedCare"/>
    <d v="2025-11-28T00:00:00"/>
    <s v="Safe Stock Level"/>
  </r>
  <r>
    <s v="M088"/>
    <x v="45"/>
    <s v="Antihypertensive"/>
    <n v="16"/>
    <d v="2030-09-06T00:00:00"/>
    <n v="2"/>
    <n v="32"/>
    <s v="MedCare"/>
    <d v="2025-11-28T00:00:00"/>
    <s v="Safe Stock Level"/>
  </r>
  <r>
    <s v="M002"/>
    <x v="46"/>
    <s v="Anti-inflammatory"/>
    <n v="20"/>
    <d v="2026-05-12T00:00:00"/>
    <n v="9"/>
    <n v="180"/>
    <s v="Apex PharmaSolutions"/>
    <d v="2025-11-28T00:00:00"/>
    <s v="Safe Stock Level"/>
  </r>
  <r>
    <s v="M005"/>
    <x v="47"/>
    <s v="Anti-inflammatory"/>
    <n v="13"/>
    <d v="2026-02-21T00:00:00"/>
    <n v="9"/>
    <n v="117"/>
    <s v="Apex PharmaSolutions"/>
    <d v="2025-11-28T00:00:00"/>
    <s v="Consider Order Soon"/>
  </r>
  <r>
    <s v="M006"/>
    <x v="48"/>
    <s v="Anti-inflammatory"/>
    <n v="20"/>
    <d v="2028-03-07T00:00:00"/>
    <n v="4"/>
    <n v="80"/>
    <s v="Apex PharmaSolutions"/>
    <d v="2025-11-28T00:00:00"/>
    <s v="Safe Stock Level"/>
  </r>
  <r>
    <s v="M007"/>
    <x v="49"/>
    <s v="Anti-inflammatory"/>
    <n v="20"/>
    <d v="2029-10-22T00:00:00"/>
    <n v="5"/>
    <n v="100"/>
    <s v="Apex PharmaSolutions"/>
    <d v="2025-11-28T00:00:00"/>
    <s v="Safe Stock Level"/>
  </r>
  <r>
    <s v="M008"/>
    <x v="50"/>
    <s v="Anti-inflammatory"/>
    <n v="13"/>
    <d v="2028-01-28T00:00:00"/>
    <n v="7"/>
    <n v="91"/>
    <s v="Apex PharmaSolutions"/>
    <d v="2025-11-28T00:00:00"/>
    <s v="Safe Stock Level"/>
  </r>
  <r>
    <s v="M009"/>
    <x v="51"/>
    <s v="Anti-inflammatory"/>
    <n v="14"/>
    <d v="2027-10-04T00:00:00"/>
    <n v="8"/>
    <n v="112"/>
    <s v="Apex PharmaSolutions"/>
    <d v="2025-11-28T00:00:00"/>
    <s v="Safe Stock Level"/>
  </r>
  <r>
    <s v="M079"/>
    <x v="52"/>
    <s v="Antimalarial"/>
    <n v="15"/>
    <d v="2025-12-15T00:00:00"/>
    <n v="6"/>
    <n v="90"/>
    <s v="Apex PharmaSolutions"/>
    <d v="2025-11-28T00:00:00"/>
    <s v="Low Stock Order Now"/>
  </r>
  <r>
    <s v="M080"/>
    <x v="53"/>
    <s v="Antimalarial"/>
    <n v="16"/>
    <d v="2028-01-10T00:00:00"/>
    <n v="7"/>
    <n v="112"/>
    <s v="Apex PharmaSolutions"/>
    <d v="2025-11-28T00:00:00"/>
    <s v="Safe Stock Level"/>
  </r>
  <r>
    <s v="M081"/>
    <x v="54"/>
    <s v="Antimalarial"/>
    <n v="19"/>
    <d v="2027-03-15T00:00:00"/>
    <n v="4"/>
    <n v="76"/>
    <s v="Apex PharmaSolutions"/>
    <d v="2025-11-28T00:00:00"/>
    <s v="Safe Stock Level"/>
  </r>
  <r>
    <s v="M076"/>
    <x v="55"/>
    <s v="Antiparasitic"/>
    <n v="17"/>
    <d v="2029-03-02T00:00:00"/>
    <n v="1"/>
    <n v="17"/>
    <s v="Apex PharmaSolutions"/>
    <d v="2025-11-28T00:00:00"/>
    <s v="Safe Stock Level"/>
  </r>
  <r>
    <s v="M077"/>
    <x v="56"/>
    <s v="Antiparasitic"/>
    <n v="27"/>
    <d v="2028-10-26T00:00:00"/>
    <n v="7"/>
    <n v="189"/>
    <s v="Apex PharmaSolutions"/>
    <d v="2025-11-28T00:00:00"/>
    <s v="Safe Stock Level"/>
  </r>
  <r>
    <s v="M078"/>
    <x v="57"/>
    <s v="Antiparasitic"/>
    <n v="25"/>
    <d v="2027-09-20T00:00:00"/>
    <n v="4"/>
    <n v="100"/>
    <s v="Apex PharmaSolutions"/>
    <d v="2025-11-28T00:00:00"/>
    <s v="Safe Stock Level"/>
  </r>
  <r>
    <s v="M095"/>
    <x v="58"/>
    <s v="Antiplatelet"/>
    <n v="13"/>
    <d v="2027-03-24T00:00:00"/>
    <n v="8"/>
    <n v="104"/>
    <s v="Apex PharmaSolutions"/>
    <d v="2025-11-28T00:00:00"/>
    <s v="Safe Stock Level"/>
  </r>
  <r>
    <s v="M082"/>
    <x v="59"/>
    <s v="Antiviral"/>
    <n v="24"/>
    <d v="2026-08-15T00:00:00"/>
    <n v="7"/>
    <n v="168"/>
    <s v="Apex PharmaSolutions"/>
    <d v="2025-11-28T00:00:00"/>
    <s v="Safe Stock Level"/>
  </r>
  <r>
    <s v="M083"/>
    <x v="60"/>
    <s v="Antiviral"/>
    <n v="13"/>
    <d v="2029-01-21T00:00:00"/>
    <n v="7"/>
    <n v="91"/>
    <s v="Apex PharmaSolutions"/>
    <d v="2025-11-28T00:00:00"/>
    <s v="Safe Stock Level"/>
  </r>
  <r>
    <s v="M084"/>
    <x v="61"/>
    <s v="Antiviral"/>
    <n v="21"/>
    <d v="2029-07-05T00:00:00"/>
    <n v="6"/>
    <n v="126"/>
    <s v="Apex PharmaSolutions"/>
    <d v="2025-11-28T00:00:00"/>
    <s v="Safe Stock Level"/>
  </r>
  <r>
    <s v="M085"/>
    <x v="62"/>
    <s v="Antiviral"/>
    <n v="16"/>
    <d v="2028-08-20T00:00:00"/>
    <n v="6"/>
    <n v="96"/>
    <s v="Apex PharmaSolutions"/>
    <d v="2025-11-28T00:00:00"/>
    <s v="Safe Stock Level"/>
  </r>
  <r>
    <s v="M086"/>
    <x v="63"/>
    <s v="Antiviral"/>
    <n v="14"/>
    <d v="2025-12-15T00:00:00"/>
    <n v="5"/>
    <n v="70"/>
    <s v="Apex PharmaSolutions"/>
    <d v="2025-11-28T00:00:00"/>
    <s v="Low Stock Order Now"/>
  </r>
  <r>
    <s v="M087"/>
    <x v="64"/>
    <s v="Antiviral"/>
    <n v="15"/>
    <d v="2028-04-11T00:00:00"/>
    <n v="1"/>
    <n v="15"/>
    <s v="Apex PharmaSolutions"/>
    <d v="2025-11-28T00:00:00"/>
    <s v="Safe Stock Level"/>
  </r>
  <r>
    <s v="M044"/>
    <x v="65"/>
    <s v="Anxiolytic"/>
    <n v="17"/>
    <d v="2029-10-25T00:00:00"/>
    <n v="1"/>
    <n v="17"/>
    <s v="Apex PharmaSolutions"/>
    <d v="2025-11-28T00:00:00"/>
    <s v="Safe Stock Level"/>
  </r>
  <r>
    <s v="M045"/>
    <x v="66"/>
    <s v="Anxiolytic"/>
    <n v="15"/>
    <d v="2030-04-21T00:00:00"/>
    <n v="2"/>
    <n v="30"/>
    <s v="Apex PharmaSolutions"/>
    <d v="2025-11-28T00:00:00"/>
    <s v="Safe Stock Level"/>
  </r>
  <r>
    <s v="M041"/>
    <x v="67"/>
    <s v="Bronchodilator"/>
    <n v="13"/>
    <d v="2030-09-15T00:00:00"/>
    <n v="4"/>
    <n v="52"/>
    <s v="Apex PharmaSolutions"/>
    <d v="2025-11-28T00:00:00"/>
    <s v="Safe Stock Level"/>
  </r>
  <r>
    <s v="M094"/>
    <x v="68"/>
    <s v="Diuretic"/>
    <n v="14"/>
    <d v="2027-02-10T00:00:00"/>
    <n v="9"/>
    <n v="126"/>
    <s v="Apex PharmaSolutions"/>
    <d v="2025-11-28T00:00:00"/>
    <s v="Safe Stock Level"/>
  </r>
  <r>
    <s v="M071"/>
    <x v="69"/>
    <s v="Electrolyte"/>
    <n v="15"/>
    <d v="2026-10-15T00:00:00"/>
    <n v="0"/>
    <n v="0"/>
    <s v="VitaStream"/>
    <d v="2025-11-28T00:00:00"/>
    <s v="Safe Stock Level"/>
  </r>
  <r>
    <s v="M072"/>
    <x v="70"/>
    <s v="Electrolyte"/>
    <n v="16"/>
    <d v="2028-12-16T00:00:00"/>
    <n v="9"/>
    <n v="144"/>
    <s v="VitaStream"/>
    <d v="2025-11-28T00:00:00"/>
    <s v="Safe Stock Level"/>
  </r>
  <r>
    <s v="M073"/>
    <x v="71"/>
    <s v="Electrolyte"/>
    <n v="17"/>
    <d v="2027-10-24T00:00:00"/>
    <n v="8"/>
    <n v="136"/>
    <s v="VitaStream"/>
    <d v="2025-11-28T00:00:00"/>
    <s v="Safe Stock Level"/>
  </r>
  <r>
    <s v="M091"/>
    <x v="72"/>
    <s v="Hormone"/>
    <n v="16"/>
    <d v="2029-04-10T00:00:00"/>
    <n v="5"/>
    <n v="80"/>
    <s v="MedSupply"/>
    <d v="2025-11-28T00:00:00"/>
    <s v="Safe Stock Level"/>
  </r>
  <r>
    <s v="M089"/>
    <x v="73"/>
    <s v="Lipid-lowering"/>
    <n v="22"/>
    <d v="2026-02-21T00:00:00"/>
    <n v="1"/>
    <n v="22"/>
    <s v="MedSupply"/>
    <d v="2025-11-28T00:00:00"/>
    <s v="Consider Order Soon"/>
  </r>
  <r>
    <s v="M090"/>
    <x v="74"/>
    <s v="Lipid-lowering"/>
    <n v="18"/>
    <d v="2026-08-24T00:00:00"/>
    <n v="5"/>
    <n v="90"/>
    <s v="MedSupply"/>
    <d v="2025-11-28T00:00:00"/>
    <s v="Safe Stock Level"/>
  </r>
  <r>
    <s v="M052"/>
    <x v="75"/>
    <s v="Steroid"/>
    <n v="12"/>
    <d v="2026-09-21T00:00:00"/>
    <n v="3"/>
    <n v="36"/>
    <s v="MedSupply"/>
    <d v="2025-11-28T00:00:00"/>
    <s v="Safe Stock Level"/>
  </r>
  <r>
    <s v="M053"/>
    <x v="76"/>
    <s v="Steroid"/>
    <n v="17"/>
    <d v="2028-07-13T00:00:00"/>
    <n v="1"/>
    <n v="17"/>
    <s v="MedSupply"/>
    <d v="2025-11-28T00:00:00"/>
    <s v="Safe Stock Level"/>
  </r>
  <r>
    <s v="M054"/>
    <x v="77"/>
    <s v="Steroid"/>
    <n v="16"/>
    <d v="2025-12-15T00:00:00"/>
    <n v="0"/>
    <n v="0"/>
    <s v="MedSupply"/>
    <d v="2025-11-28T00:00:00"/>
    <s v="Low Stock Order Now"/>
  </r>
  <r>
    <s v="M067"/>
    <x v="78"/>
    <s v="Supplement"/>
    <n v="17"/>
    <d v="2030-06-12T00:00:00"/>
    <n v="1"/>
    <n v="17"/>
    <s v="VitaStream"/>
    <d v="2025-11-28T00:00:00"/>
    <s v="Safe Stock Level"/>
  </r>
  <r>
    <s v="M068"/>
    <x v="79"/>
    <s v="Supplement"/>
    <n v="15"/>
    <d v="2030-02-25T00:00:00"/>
    <n v="9"/>
    <n v="135"/>
    <s v="VitaStream"/>
    <d v="2025-11-28T00:00:00"/>
    <s v="Safe Stock Level"/>
  </r>
  <r>
    <s v="M069"/>
    <x v="80"/>
    <s v="Supplement"/>
    <n v="14"/>
    <d v="2026-12-21T00:00:00"/>
    <n v="6"/>
    <n v="84"/>
    <s v="VitaStream"/>
    <d v="2025-11-28T00:00:00"/>
    <s v="Safe Stock Level"/>
  </r>
  <r>
    <s v="M070"/>
    <x v="81"/>
    <s v="Supplement"/>
    <n v="17"/>
    <d v="2030-11-09T00:00:00"/>
    <n v="10"/>
    <n v="170"/>
    <s v="VitaStream"/>
    <d v="2025-11-28T00:00:00"/>
    <s v="Safe Stock Level"/>
  </r>
  <r>
    <s v="M074"/>
    <x v="82"/>
    <s v="Supplement"/>
    <n v="17"/>
    <d v="2029-01-26T00:00:00"/>
    <n v="9"/>
    <n v="153"/>
    <s v="VitaStream"/>
    <d v="2025-11-28T00:00:00"/>
    <s v="Safe Stock Level"/>
  </r>
  <r>
    <s v="M075"/>
    <x v="83"/>
    <s v="Supplement"/>
    <n v="16"/>
    <d v="2030-04-07T00:00:00"/>
    <n v="6"/>
    <n v="96"/>
    <s v="VitaStream"/>
    <d v="2025-11-28T00:00:00"/>
    <s v="Safe Stock Level"/>
  </r>
  <r>
    <s v="M055"/>
    <x v="84"/>
    <s v="Vitamin"/>
    <n v="17"/>
    <d v="2029-09-17T00:00:00"/>
    <n v="10"/>
    <n v="170"/>
    <s v="VitaStream"/>
    <d v="2025-11-28T00:00:00"/>
    <s v="Safe Stock Level"/>
  </r>
  <r>
    <s v="M056"/>
    <x v="85"/>
    <s v="Vitamin"/>
    <n v="17"/>
    <d v="2026-12-07T00:00:00"/>
    <n v="3"/>
    <n v="51"/>
    <s v="VitaStream"/>
    <d v="2025-11-28T00:00:00"/>
    <s v="Safe Stock Level"/>
  </r>
  <r>
    <s v="M057"/>
    <x v="86"/>
    <s v="Vitamin"/>
    <n v="22"/>
    <d v="2029-03-16T00:00:00"/>
    <n v="6"/>
    <n v="132"/>
    <s v="VitaStream"/>
    <d v="2025-11-28T00:00:00"/>
    <s v="Safe Stock Level"/>
  </r>
  <r>
    <s v="M058"/>
    <x v="87"/>
    <s v="Vitamin"/>
    <n v="17"/>
    <d v="2026-02-16T00:00:00"/>
    <n v="8"/>
    <n v="136"/>
    <s v="VitaStream"/>
    <d v="2025-11-28T00:00:00"/>
    <s v="Consider Order Soon"/>
  </r>
  <r>
    <s v="M059"/>
    <x v="88"/>
    <s v="Vitamin"/>
    <n v="15"/>
    <d v="2026-12-15T00:00:00"/>
    <n v="2"/>
    <n v="30"/>
    <s v="VitaStream"/>
    <d v="2025-11-28T00:00:00"/>
    <s v="Safe Stock Level"/>
  </r>
  <r>
    <s v="M060"/>
    <x v="89"/>
    <s v="Vitamin"/>
    <n v="15"/>
    <d v="2025-12-15T00:00:00"/>
    <n v="1"/>
    <n v="15"/>
    <s v="VitaStream"/>
    <d v="2025-11-28T00:00:00"/>
    <s v="Low Stock Order Now"/>
  </r>
  <r>
    <s v="M061"/>
    <x v="90"/>
    <s v="Vitamin"/>
    <n v="17"/>
    <d v="2027-11-28T00:00:00"/>
    <n v="10"/>
    <n v="170"/>
    <s v="VitaStream"/>
    <d v="2025-11-28T00:00:00"/>
    <s v="Safe Stock Level"/>
  </r>
  <r>
    <s v="M062"/>
    <x v="91"/>
    <s v="Vitamin"/>
    <n v="17"/>
    <d v="2028-11-25T00:00:00"/>
    <n v="6"/>
    <n v="102"/>
    <s v="VitaStream"/>
    <d v="2025-11-28T00:00:00"/>
    <s v="Safe Stock Level"/>
  </r>
  <r>
    <s v="M063"/>
    <x v="92"/>
    <s v="Vitamin"/>
    <n v="15"/>
    <d v="2026-09-06T00:00:00"/>
    <n v="4"/>
    <n v="60"/>
    <s v="VitaStream"/>
    <d v="2025-11-28T00:00:00"/>
    <s v="Safe Stock Level"/>
  </r>
  <r>
    <s v="M064"/>
    <x v="93"/>
    <s v="Vitamin"/>
    <n v="16"/>
    <d v="2026-02-21T00:00:00"/>
    <n v="1"/>
    <n v="16"/>
    <s v="VitaStream"/>
    <d v="2025-11-28T00:00:00"/>
    <s v="Consider Order Soon"/>
  </r>
  <r>
    <s v="M065"/>
    <x v="94"/>
    <s v="Vitamin"/>
    <n v="15"/>
    <d v="2030-06-09T00:00:00"/>
    <n v="4"/>
    <n v="60"/>
    <s v="VitaStream"/>
    <d v="2025-11-28T00:00:00"/>
    <s v="Safe Stock Level"/>
  </r>
  <r>
    <s v="M066"/>
    <x v="95"/>
    <s v="Vitamin"/>
    <n v="17"/>
    <d v="2028-08-07T00:00:00"/>
    <n v="10"/>
    <n v="170"/>
    <s v="VitaStream"/>
    <d v="2025-11-28T00:00:00"/>
    <s v="Safe Stock Level"/>
  </r>
  <r>
    <m/>
    <x v="9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0FB89D-99EF-4478-BFD3-0E8F6315089F}" name="PivotTable38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C27:D125" firstHeaderRow="1" firstDataRow="1" firstDataCol="1"/>
  <pivotFields count="10">
    <pivotField showAll="0"/>
    <pivotField axis="axisRow" showAll="0">
      <items count="98">
        <item x="2"/>
        <item x="60"/>
        <item x="56"/>
        <item x="66"/>
        <item x="17"/>
        <item x="53"/>
        <item x="1"/>
        <item x="73"/>
        <item x="18"/>
        <item x="76"/>
        <item x="90"/>
        <item x="10"/>
        <item x="78"/>
        <item x="82"/>
        <item x="37"/>
        <item x="30"/>
        <item x="28"/>
        <item x="29"/>
        <item x="50"/>
        <item x="31"/>
        <item x="44"/>
        <item x="52"/>
        <item x="19"/>
        <item x="21"/>
        <item x="58"/>
        <item x="6"/>
        <item x="65"/>
        <item x="48"/>
        <item x="20"/>
        <item x="22"/>
        <item x="14"/>
        <item x="63"/>
        <item x="7"/>
        <item x="83"/>
        <item x="39"/>
        <item x="89"/>
        <item x="33"/>
        <item x="68"/>
        <item x="9"/>
        <item x="75"/>
        <item x="46"/>
        <item x="27"/>
        <item x="51"/>
        <item x="41"/>
        <item x="79"/>
        <item x="55"/>
        <item x="3"/>
        <item x="36"/>
        <item x="72"/>
        <item x="24"/>
        <item x="43"/>
        <item x="45"/>
        <item x="54"/>
        <item x="81"/>
        <item x="71"/>
        <item x="57"/>
        <item x="49"/>
        <item x="26"/>
        <item x="42"/>
        <item x="11"/>
        <item x="64"/>
        <item x="16"/>
        <item x="5"/>
        <item x="47"/>
        <item x="91"/>
        <item x="12"/>
        <item x="59"/>
        <item x="8"/>
        <item x="13"/>
        <item x="94"/>
        <item x="0"/>
        <item x="69"/>
        <item x="77"/>
        <item x="34"/>
        <item x="15"/>
        <item x="62"/>
        <item x="93"/>
        <item x="67"/>
        <item x="40"/>
        <item x="74"/>
        <item x="70"/>
        <item x="23"/>
        <item x="92"/>
        <item x="35"/>
        <item x="4"/>
        <item x="61"/>
        <item x="38"/>
        <item x="25"/>
        <item x="88"/>
        <item x="86"/>
        <item x="84"/>
        <item x="85"/>
        <item x="87"/>
        <item x="95"/>
        <item x="32"/>
        <item x="80"/>
        <item x="96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9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 t="grand">
      <x/>
    </i>
  </rowItems>
  <colItems count="1">
    <i/>
  </colItems>
  <dataFields count="1">
    <dataField name="Sum of Quantity in Stock" fld="3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040C68-2825-49A2-975D-38A0A6C6B722}" name="PivotTable37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J13:K26" firstHeaderRow="1" firstDataRow="1" firstDataCol="1"/>
  <pivotFields count="9">
    <pivotField axis="axisRow" numFmtId="14" showAll="0">
      <items count="87">
        <item x="20"/>
        <item x="54"/>
        <item x="41"/>
        <item x="21"/>
        <item x="76"/>
        <item x="3"/>
        <item x="59"/>
        <item x="16"/>
        <item x="4"/>
        <item x="71"/>
        <item x="24"/>
        <item x="69"/>
        <item x="8"/>
        <item x="22"/>
        <item x="17"/>
        <item x="15"/>
        <item x="34"/>
        <item x="62"/>
        <item x="82"/>
        <item x="27"/>
        <item x="51"/>
        <item x="64"/>
        <item x="60"/>
        <item x="26"/>
        <item x="9"/>
        <item x="29"/>
        <item x="63"/>
        <item x="1"/>
        <item x="67"/>
        <item x="81"/>
        <item x="80"/>
        <item x="85"/>
        <item x="19"/>
        <item x="32"/>
        <item x="35"/>
        <item x="28"/>
        <item x="50"/>
        <item x="61"/>
        <item x="70"/>
        <item x="83"/>
        <item x="73"/>
        <item x="23"/>
        <item x="2"/>
        <item x="25"/>
        <item x="48"/>
        <item x="74"/>
        <item x="53"/>
        <item x="57"/>
        <item x="65"/>
        <item x="40"/>
        <item x="11"/>
        <item x="33"/>
        <item x="30"/>
        <item x="49"/>
        <item x="18"/>
        <item x="43"/>
        <item x="45"/>
        <item x="46"/>
        <item x="78"/>
        <item x="31"/>
        <item x="38"/>
        <item x="42"/>
        <item x="12"/>
        <item x="77"/>
        <item x="68"/>
        <item x="75"/>
        <item x="72"/>
        <item x="37"/>
        <item x="7"/>
        <item x="47"/>
        <item x="58"/>
        <item x="36"/>
        <item x="55"/>
        <item x="44"/>
        <item x="0"/>
        <item x="52"/>
        <item x="66"/>
        <item x="79"/>
        <item x="10"/>
        <item x="13"/>
        <item x="14"/>
        <item x="39"/>
        <item x="6"/>
        <item x="84"/>
        <item x="5"/>
        <item x="56"/>
        <item t="default"/>
      </items>
    </pivotField>
    <pivotField showAll="0"/>
    <pivotField showAll="0"/>
    <pivotField showAll="0"/>
    <pivotField numFmtId="164" showAll="0"/>
    <pivotField dataField="1" numFmtId="164" showAll="0"/>
    <pivotField showAll="0"/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8"/>
    <field x="7"/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Total" fld="5" baseField="0" baseItem="0" numFmtId="164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2E9D74-2312-4C2E-B336-A7C47C7C22FA}" name="PivotTable3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E13:F22" firstHeaderRow="1" firstDataRow="1" firstDataCol="1"/>
  <pivotFields count="9">
    <pivotField axis="axisRow" showAll="0">
      <items count="9">
        <item x="4"/>
        <item x="1"/>
        <item x="2"/>
        <item x="3"/>
        <item x="6"/>
        <item x="0"/>
        <item x="5"/>
        <item x="7"/>
        <item t="default"/>
      </items>
    </pivotField>
    <pivotField showAll="0"/>
    <pivotField showAll="0"/>
    <pivotField dataField="1" showAll="0"/>
    <pivotField showAll="0"/>
    <pivotField showAl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6">
        <item sd="0" x="0"/>
        <item sd="0" x="1"/>
        <item sd="0" x="2"/>
        <item sd="0" x="3"/>
        <item sd="0" x="4"/>
        <item t="default"/>
      </items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3" baseField="0" baseItem="0"/>
  </dataFields>
  <chartFormats count="1">
    <chartFormat chart="0" format="10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5E859FA-E4D8-474C-888E-6E91FDFDFDD0}" name="Orders" displayName="Orders" ref="A3:H102" totalsRowShown="0" dataDxfId="25">
  <autoFilter ref="A3:H102" xr:uid="{95E859FA-E4D8-474C-888E-6E91FDFDFDD0}"/>
  <tableColumns count="8">
    <tableColumn id="1" xr3:uid="{BED09867-28EE-4B0B-B191-8DC17A08C60E}" name="Order No" dataDxfId="24"/>
    <tableColumn id="3" xr3:uid="{78909029-2083-40BD-8BCD-F3F1B9573E6B}" name="Medicine" dataDxfId="23"/>
    <tableColumn id="2" xr3:uid="{1701EC70-6378-438D-99FE-138583EFFE18}" name="Supplier" dataDxfId="22">
      <calculatedColumnFormula>VLOOKUP(Orders[[#This Row],[Medicine]],Prices!$A:$C,3,FALSE)</calculatedColumnFormula>
    </tableColumn>
    <tableColumn id="4" xr3:uid="{F8971BBA-BB15-4D4A-A338-06CB161BC749}" name="Quantity Ordered" dataDxfId="21"/>
    <tableColumn id="5" xr3:uid="{15572930-1041-46D2-837E-6D189B58950A}" name="Unit Price" dataDxfId="20">
      <calculatedColumnFormula>VLOOKUP(Orders[[#This Row],[Medicine]],Prices!$A:$D,4,FALSE)</calculatedColumnFormula>
    </tableColumn>
    <tableColumn id="6" xr3:uid="{77AED581-6495-4C13-9421-F7BA03252312}" name="Total" dataDxfId="19">
      <calculatedColumnFormula>Orders[[#This Row],[Quantity Ordered]]*Orders[[#This Row],[Unit Price]]</calculatedColumnFormula>
    </tableColumn>
    <tableColumn id="7" xr3:uid="{EEC1E736-99E7-4213-B40D-D59815AEFF1D}" name="Order Date" dataDxfId="18"/>
    <tableColumn id="8" xr3:uid="{E7A44AC2-2B6F-42AC-B090-CD7F68F77116}" name="Expected Delivery" dataDxfId="17"/>
  </tableColumns>
  <tableStyleInfo name="TableStyleDark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327B3E-BEE9-48AC-B22A-7358E3D14769}" name="Table2" displayName="Table2" ref="A1:G100" totalsRowShown="0">
  <autoFilter ref="A1:G100" xr:uid="{F0327B3E-BEE9-48AC-B22A-7358E3D14769}"/>
  <sortState xmlns:xlrd2="http://schemas.microsoft.com/office/spreadsheetml/2017/richdata2" ref="A2:G100">
    <sortCondition ref="C1:C100"/>
  </sortState>
  <tableColumns count="7">
    <tableColumn id="1" xr3:uid="{591CC779-37E5-40E1-A0AD-BCFAF7442E17}" name="Date" dataDxfId="16"/>
    <tableColumn id="2" xr3:uid="{954B0BB8-F51B-46B3-B66D-A456E219A71C}" name="Bill No"/>
    <tableColumn id="3" xr3:uid="{AEA3847F-5047-46DA-A696-A88223A60191}" name="Medicine Name"/>
    <tableColumn id="4" xr3:uid="{98C1B81E-6FF7-43E5-A451-7D2932E8AAEE}" name="Quantity Sold"/>
    <tableColumn id="5" xr3:uid="{F7EED823-F512-4418-8120-B1C89814F986}" name="Unit Price" dataDxfId="15"/>
    <tableColumn id="6" xr3:uid="{371C740E-4A7B-4BCB-B94B-58B011E676C5}" name="Total" dataDxfId="14">
      <calculatedColumnFormula>Table2[[#This Row],[Quantity Sold]]*Table2[[#This Row],[Unit Price]]</calculatedColumnFormula>
    </tableColumn>
    <tableColumn id="7" xr3:uid="{7CD86B3A-16AE-4C3C-9799-40D248774B1E}" name="Customer Name"/>
  </tableColumns>
  <tableStyleInfo name="TableStyleDark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AAB5B-B734-4F18-88DC-8EF1DF850BB5}" name="Table1" displayName="Table1" ref="A3:J100" totalsRowShown="0">
  <autoFilter ref="A3:J100" xr:uid="{CF3AAB5B-B734-4F18-88DC-8EF1DF850BB5}"/>
  <sortState xmlns:xlrd2="http://schemas.microsoft.com/office/spreadsheetml/2017/richdata2" ref="A4:J100">
    <sortCondition ref="C3:C100"/>
  </sortState>
  <tableColumns count="10">
    <tableColumn id="1" xr3:uid="{25C64374-C7BF-4705-8542-CF95D860869F}" name="Medicine ID"/>
    <tableColumn id="2" xr3:uid="{4E1087B0-9F16-4BE4-BC57-0A4102B180C3}" name="Medicine Name"/>
    <tableColumn id="3" xr3:uid="{2CD66344-FFDB-4EBC-B6AE-1DC4CD08FEFB}" name="Category"/>
    <tableColumn id="4" xr3:uid="{B9E1F6EC-C6C1-4E4A-BB22-DE98F8BC43A8}" name="Quantity in Stock"/>
    <tableColumn id="5" xr3:uid="{BABBBD05-D662-4F12-9E4F-81347C6C0E1B}" name="Expiry Date" dataDxfId="13"/>
    <tableColumn id="6" xr3:uid="{91429296-2FB7-47FA-8430-45641E4A98B5}" name="Unit Price" dataDxfId="12"/>
    <tableColumn id="7" xr3:uid="{FAF195E6-3440-4A32-8228-F1A9E299EFFE}" name="Total Value">
      <calculatedColumnFormula>Table1[[#This Row],[Quantity in Stock]]*Table1[[#This Row],[Unit Price]]</calculatedColumnFormula>
    </tableColumn>
    <tableColumn id="8" xr3:uid="{B665FBC6-E569-4DCB-940B-03B0FBD8890B}" name="Supplier"/>
    <tableColumn id="11" xr3:uid="{BD1022D4-DBF9-48E1-BEAA-B4B9E9C7429F}" name="Expiry Check" dataDxfId="11">
      <calculatedColumnFormula>_xlfn.IFS(Table1[[#This Row],[Expiry Date]]-$I$1&lt;=30, "Expires in &lt; 1 Month",
      Table1[[#This Row],[Expiry Date]]-$I$1&lt;=90, "Expires in 1-3 Months",
      TRUE, "Expires in &gt; 3 Months")</calculatedColumnFormula>
    </tableColumn>
    <tableColumn id="9" xr3:uid="{586CD9A8-1E02-409B-B312-2AEA5168646E}" name="Stock Check" dataDxfId="10">
      <calculatedColumnFormula>_xlfn.IFS($D4&lt;=10, "Low Stock Order Now",
     $D4&lt;20, "Consider Order Soon",
      TRUE, "Safe Stock Level")</calculatedColumnFormula>
    </tableColumn>
  </tableColumns>
  <tableStyleInfo name="TableStyleMedium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26E451F-3BF4-4607-B8A3-80405AC6C682}" name="Table4" displayName="Table4" ref="A1:E100" totalsRowShown="0" headerRowDxfId="9" dataDxfId="8">
  <autoFilter ref="A1:E100" xr:uid="{E26E451F-3BF4-4607-B8A3-80405AC6C682}"/>
  <sortState xmlns:xlrd2="http://schemas.microsoft.com/office/spreadsheetml/2017/richdata2" ref="A2:E100">
    <sortCondition descending="1" ref="D1:D100"/>
  </sortState>
  <tableColumns count="5">
    <tableColumn id="1" xr3:uid="{6150891B-7C8E-408F-BD4D-B803830D0A2A}" name="Medicine" dataDxfId="7"/>
    <tableColumn id="2" xr3:uid="{25B83B72-559D-48F0-953F-9E8D5817033A}" name="Category" dataDxfId="6"/>
    <tableColumn id="3" xr3:uid="{07B82DDB-D5AF-497E-B677-CCD074C837C9}" name="Supplier" dataDxfId="5"/>
    <tableColumn id="4" xr3:uid="{D28C06C7-BC58-4471-B2D5-AB8E79F8C535}" name="Purchase Price" dataDxfId="4"/>
    <tableColumn id="5" xr3:uid="{9C36EF78-0B8D-4BA1-9176-0FBF333C8174}" name="Sell Price" dataDxfId="3">
      <calculatedColumnFormula>D2*1.5</calculatedColumnFormula>
    </tableColumn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ovo Nordisk 2020">
      <a:dk1>
        <a:sysClr val="windowText" lastClr="000000"/>
      </a:dk1>
      <a:lt1>
        <a:srgbClr val="FFFFFF"/>
      </a:lt1>
      <a:dk2>
        <a:srgbClr val="001965"/>
      </a:dk2>
      <a:lt2>
        <a:srgbClr val="CCC5BD"/>
      </a:lt2>
      <a:accent1>
        <a:srgbClr val="001965"/>
      </a:accent1>
      <a:accent2>
        <a:srgbClr val="005AD2"/>
      </a:accent2>
      <a:accent3>
        <a:srgbClr val="3B97DE"/>
      </a:accent3>
      <a:accent4>
        <a:srgbClr val="EEA7BF"/>
      </a:accent4>
      <a:accent5>
        <a:srgbClr val="2A918B"/>
      </a:accent5>
      <a:accent6>
        <a:srgbClr val="939AA7"/>
      </a:accent6>
      <a:hlink>
        <a:srgbClr val="005AD2"/>
      </a:hlink>
      <a:folHlink>
        <a:srgbClr val="3B97DE"/>
      </a:folHlink>
    </a:clrScheme>
    <a:fontScheme name="Novo Nordisk 2020">
      <a:majorFont>
        <a:latin typeface="Apis For Office"/>
        <a:ea typeface=""/>
        <a:cs typeface=""/>
      </a:majorFont>
      <a:minorFont>
        <a:latin typeface="Apis For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1BAEB-F87E-4849-80F5-D98BFDDF6BA5}">
  <sheetPr codeName="Sheet1"/>
  <dimension ref="A1:AA128"/>
  <sheetViews>
    <sheetView showGridLines="0" tabSelected="1" zoomScale="80" zoomScaleNormal="80" workbookViewId="0">
      <selection activeCell="T9" sqref="T9"/>
    </sheetView>
  </sheetViews>
  <sheetFormatPr defaultRowHeight="12.75"/>
  <cols>
    <col min="1" max="2" width="19.42578125" bestFit="1" customWidth="1"/>
    <col min="3" max="3" width="16.85546875" bestFit="1" customWidth="1"/>
    <col min="4" max="4" width="21.7109375" bestFit="1" customWidth="1"/>
    <col min="5" max="5" width="16.28515625" bestFit="1" customWidth="1"/>
    <col min="6" max="6" width="11.140625" bestFit="1" customWidth="1"/>
    <col min="7" max="9" width="4.7109375" bestFit="1" customWidth="1"/>
    <col min="10" max="11" width="12.140625" bestFit="1" customWidth="1"/>
    <col min="12" max="104" width="9.7109375" bestFit="1" customWidth="1"/>
    <col min="105" max="105" width="6.5703125" bestFit="1" customWidth="1"/>
    <col min="106" max="106" width="10.42578125" bestFit="1" customWidth="1"/>
  </cols>
  <sheetData>
    <row r="1" spans="1:27">
      <c r="A1" s="17" t="s">
        <v>441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"/>
      <c r="T1" s="3"/>
      <c r="U1" s="3"/>
      <c r="V1" s="3"/>
      <c r="W1" s="3"/>
      <c r="X1" s="3"/>
      <c r="Y1" s="3"/>
      <c r="Z1" s="3"/>
      <c r="AA1" s="3"/>
    </row>
    <row r="2" spans="1:2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3"/>
      <c r="T2" s="3"/>
      <c r="U2" s="3"/>
      <c r="V2" s="3"/>
      <c r="W2" s="3"/>
      <c r="X2" s="3"/>
      <c r="Y2" s="3"/>
      <c r="Z2" s="3"/>
      <c r="AA2" s="3"/>
    </row>
    <row r="3" spans="1:27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3"/>
      <c r="T3" s="3"/>
      <c r="U3" s="3"/>
      <c r="V3" s="3"/>
      <c r="W3" s="3"/>
      <c r="X3" s="3"/>
      <c r="Y3" s="3"/>
      <c r="Z3" s="3"/>
      <c r="AA3" s="3"/>
    </row>
    <row r="4" spans="1:27">
      <c r="A4" s="4" t="s">
        <v>442</v>
      </c>
      <c r="B4" s="4" t="s">
        <v>443</v>
      </c>
      <c r="C4" s="4"/>
    </row>
    <row r="5" spans="1:27">
      <c r="A5" s="4" t="s">
        <v>444</v>
      </c>
      <c r="B5" s="4" t="s">
        <v>445</v>
      </c>
      <c r="C5" s="4"/>
    </row>
    <row r="6" spans="1:27">
      <c r="A6" s="4" t="s">
        <v>447</v>
      </c>
      <c r="B6" s="5" t="s">
        <v>446</v>
      </c>
      <c r="C6" s="4"/>
    </row>
    <row r="7" spans="1:27">
      <c r="A7" s="4" t="s">
        <v>448</v>
      </c>
      <c r="B7" s="4" t="s">
        <v>451</v>
      </c>
      <c r="C7" s="4"/>
    </row>
    <row r="8" spans="1:27">
      <c r="A8" s="4" t="s">
        <v>449</v>
      </c>
      <c r="B8" s="4" t="s">
        <v>450</v>
      </c>
      <c r="C8" s="4"/>
    </row>
    <row r="9" spans="1:27">
      <c r="A9" s="18" t="s">
        <v>452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7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2" spans="1:27">
      <c r="A12" s="19" t="s">
        <v>456</v>
      </c>
      <c r="B12" s="19"/>
      <c r="E12" s="4"/>
      <c r="F12" s="4"/>
    </row>
    <row r="13" spans="1:27">
      <c r="A13" s="4" t="s">
        <v>453</v>
      </c>
      <c r="B13" s="6">
        <f>SUM(Orders!$F:$F)</f>
        <v>7449</v>
      </c>
      <c r="C13" s="7"/>
      <c r="E13" s="8" t="s">
        <v>458</v>
      </c>
      <c r="F13" t="s">
        <v>457</v>
      </c>
      <c r="J13" s="8" t="s">
        <v>458</v>
      </c>
      <c r="K13" t="s">
        <v>457</v>
      </c>
    </row>
    <row r="14" spans="1:27">
      <c r="A14" s="7"/>
      <c r="B14" s="4"/>
      <c r="C14" s="7"/>
      <c r="E14" s="9" t="s">
        <v>339</v>
      </c>
      <c r="F14">
        <v>2119</v>
      </c>
      <c r="J14" s="9" t="s">
        <v>465</v>
      </c>
      <c r="K14" s="2">
        <v>900</v>
      </c>
    </row>
    <row r="15" spans="1:27">
      <c r="A15" s="4" t="s">
        <v>454</v>
      </c>
      <c r="B15" s="6">
        <f>SUM('Sales and Billing'!$F:$F)</f>
        <v>35403</v>
      </c>
      <c r="C15" s="7"/>
      <c r="E15" s="9" t="s">
        <v>337</v>
      </c>
      <c r="F15">
        <v>297</v>
      </c>
      <c r="J15" s="9" t="s">
        <v>467</v>
      </c>
      <c r="K15" s="2">
        <v>2988</v>
      </c>
    </row>
    <row r="16" spans="1:27">
      <c r="A16" s="7"/>
      <c r="B16" s="4"/>
      <c r="C16" s="7"/>
      <c r="E16" s="9" t="s">
        <v>338</v>
      </c>
      <c r="F16">
        <v>1042</v>
      </c>
      <c r="J16" s="9" t="s">
        <v>468</v>
      </c>
      <c r="K16" s="2">
        <v>2157</v>
      </c>
    </row>
    <row r="17" spans="1:11">
      <c r="A17" s="4" t="s">
        <v>455</v>
      </c>
      <c r="B17" s="6">
        <f>SUM(Table1[Total Value])</f>
        <v>8045</v>
      </c>
      <c r="C17" s="7"/>
      <c r="E17" s="9" t="s">
        <v>12</v>
      </c>
      <c r="F17">
        <v>1060</v>
      </c>
      <c r="J17" s="9" t="s">
        <v>469</v>
      </c>
      <c r="K17" s="2">
        <v>2644.5</v>
      </c>
    </row>
    <row r="18" spans="1:11">
      <c r="A18" s="7"/>
      <c r="B18" s="7"/>
      <c r="C18" s="7"/>
      <c r="E18" s="9" t="s">
        <v>340</v>
      </c>
      <c r="F18">
        <v>192</v>
      </c>
      <c r="J18" s="9" t="s">
        <v>470</v>
      </c>
      <c r="K18" s="2">
        <v>2551.5</v>
      </c>
    </row>
    <row r="19" spans="1:11">
      <c r="A19" s="4" t="s">
        <v>483</v>
      </c>
      <c r="B19" s="4">
        <f>COUNT(Table1[Quantity in Stock])</f>
        <v>97</v>
      </c>
      <c r="C19" s="7"/>
      <c r="E19" s="9" t="s">
        <v>9</v>
      </c>
      <c r="F19">
        <v>630</v>
      </c>
      <c r="J19" s="9" t="s">
        <v>461</v>
      </c>
      <c r="K19" s="2">
        <v>852</v>
      </c>
    </row>
    <row r="20" spans="1:11">
      <c r="A20" s="7"/>
      <c r="B20" s="4"/>
      <c r="C20" s="7"/>
      <c r="E20" s="9" t="s">
        <v>341</v>
      </c>
      <c r="F20">
        <v>1786</v>
      </c>
      <c r="J20" s="9" t="s">
        <v>462</v>
      </c>
      <c r="K20" s="2">
        <v>2287.5</v>
      </c>
    </row>
    <row r="21" spans="1:11">
      <c r="A21" s="4" t="s">
        <v>481</v>
      </c>
      <c r="B21" s="4">
        <f>COUNT(Table2[Quantity Sold])</f>
        <v>99</v>
      </c>
      <c r="C21" s="7"/>
      <c r="E21" s="9" t="s">
        <v>459</v>
      </c>
      <c r="J21" s="9" t="s">
        <v>463</v>
      </c>
      <c r="K21" s="2">
        <v>6358.5</v>
      </c>
    </row>
    <row r="22" spans="1:11">
      <c r="A22" s="7"/>
      <c r="B22" s="7"/>
      <c r="C22" s="7"/>
      <c r="E22" s="9" t="s">
        <v>460</v>
      </c>
      <c r="F22">
        <v>7126</v>
      </c>
      <c r="J22" s="9" t="s">
        <v>464</v>
      </c>
      <c r="K22" s="2">
        <v>4128</v>
      </c>
    </row>
    <row r="23" spans="1:11">
      <c r="A23" s="4" t="s">
        <v>482</v>
      </c>
      <c r="B23" s="4">
        <f>COUNT(Orders[Quantity Ordered])</f>
        <v>99</v>
      </c>
      <c r="C23" s="7"/>
      <c r="J23" s="9" t="s">
        <v>471</v>
      </c>
      <c r="K23" s="2">
        <v>3264</v>
      </c>
    </row>
    <row r="24" spans="1:11">
      <c r="A24" s="7"/>
      <c r="B24" s="7"/>
      <c r="C24" s="7"/>
      <c r="J24" s="9" t="s">
        <v>472</v>
      </c>
      <c r="K24" s="2">
        <v>1890</v>
      </c>
    </row>
    <row r="25" spans="1:11">
      <c r="A25" s="4" t="s">
        <v>478</v>
      </c>
      <c r="B25" s="6">
        <f>AVERAGE('Sales and Billing'!$F:$F)</f>
        <v>357.60606060606062</v>
      </c>
      <c r="C25" s="7"/>
      <c r="J25" s="9" t="s">
        <v>466</v>
      </c>
      <c r="K25" s="2">
        <v>4407</v>
      </c>
    </row>
    <row r="26" spans="1:11">
      <c r="J26" s="9" t="s">
        <v>460</v>
      </c>
      <c r="K26" s="2">
        <v>34428</v>
      </c>
    </row>
    <row r="27" spans="1:11" hidden="1">
      <c r="C27" s="8" t="s">
        <v>458</v>
      </c>
      <c r="D27" t="s">
        <v>473</v>
      </c>
    </row>
    <row r="28" spans="1:11" hidden="1">
      <c r="C28" s="9" t="s">
        <v>235</v>
      </c>
      <c r="D28">
        <v>15</v>
      </c>
    </row>
    <row r="29" spans="1:11" hidden="1">
      <c r="C29" s="9" t="s">
        <v>318</v>
      </c>
      <c r="D29">
        <v>13</v>
      </c>
    </row>
    <row r="30" spans="1:11" hidden="1">
      <c r="C30" s="9" t="s">
        <v>310</v>
      </c>
      <c r="D30">
        <v>27</v>
      </c>
    </row>
    <row r="31" spans="1:11" hidden="1">
      <c r="C31" s="9" t="s">
        <v>276</v>
      </c>
      <c r="D31">
        <v>15</v>
      </c>
    </row>
    <row r="32" spans="1:11" hidden="1">
      <c r="C32" s="9" t="s">
        <v>123</v>
      </c>
      <c r="D32">
        <v>18</v>
      </c>
    </row>
    <row r="33" spans="3:4" hidden="1">
      <c r="C33" s="9" t="s">
        <v>314</v>
      </c>
      <c r="D33">
        <v>16</v>
      </c>
    </row>
    <row r="34" spans="3:4" hidden="1">
      <c r="C34" s="9" t="s">
        <v>225</v>
      </c>
      <c r="D34">
        <v>12</v>
      </c>
    </row>
    <row r="35" spans="3:4" hidden="1">
      <c r="C35" s="9" t="s">
        <v>325</v>
      </c>
      <c r="D35">
        <v>22</v>
      </c>
    </row>
    <row r="36" spans="3:4" hidden="1">
      <c r="C36" s="9" t="s">
        <v>223</v>
      </c>
      <c r="D36">
        <v>33</v>
      </c>
    </row>
    <row r="37" spans="3:4" hidden="1">
      <c r="C37" s="9" t="s">
        <v>286</v>
      </c>
      <c r="D37">
        <v>17</v>
      </c>
    </row>
    <row r="38" spans="3:4" hidden="1">
      <c r="C38" s="9" t="s">
        <v>293</v>
      </c>
      <c r="D38">
        <v>17</v>
      </c>
    </row>
    <row r="39" spans="3:4" hidden="1">
      <c r="C39" s="9" t="s">
        <v>248</v>
      </c>
      <c r="D39">
        <v>19</v>
      </c>
    </row>
    <row r="40" spans="3:4" hidden="1">
      <c r="C40" s="9" t="s">
        <v>224</v>
      </c>
      <c r="D40">
        <v>17</v>
      </c>
    </row>
    <row r="41" spans="3:4" hidden="1">
      <c r="C41" s="9" t="s">
        <v>306</v>
      </c>
      <c r="D41">
        <v>17</v>
      </c>
    </row>
    <row r="42" spans="3:4" hidden="1">
      <c r="C42" s="9" t="s">
        <v>282</v>
      </c>
      <c r="D42">
        <v>15</v>
      </c>
    </row>
    <row r="43" spans="3:4" hidden="1">
      <c r="C43" s="9" t="s">
        <v>261</v>
      </c>
      <c r="D43">
        <v>15</v>
      </c>
    </row>
    <row r="44" spans="3:4" hidden="1">
      <c r="C44" s="9" t="s">
        <v>259</v>
      </c>
      <c r="D44">
        <v>13</v>
      </c>
    </row>
    <row r="45" spans="3:4" hidden="1">
      <c r="C45" s="9" t="s">
        <v>260</v>
      </c>
      <c r="D45">
        <v>14</v>
      </c>
    </row>
    <row r="46" spans="3:4" hidden="1">
      <c r="C46" s="9" t="s">
        <v>239</v>
      </c>
      <c r="D46">
        <v>13</v>
      </c>
    </row>
    <row r="47" spans="3:4" hidden="1">
      <c r="C47" s="9" t="s">
        <v>262</v>
      </c>
      <c r="D47">
        <v>16</v>
      </c>
    </row>
    <row r="48" spans="3:4" hidden="1">
      <c r="C48" s="9" t="s">
        <v>226</v>
      </c>
      <c r="D48">
        <v>17</v>
      </c>
    </row>
    <row r="49" spans="3:4" hidden="1">
      <c r="C49" s="9" t="s">
        <v>312</v>
      </c>
      <c r="D49">
        <v>15</v>
      </c>
    </row>
    <row r="50" spans="3:4" hidden="1">
      <c r="C50" s="9" t="s">
        <v>250</v>
      </c>
      <c r="D50">
        <v>15</v>
      </c>
    </row>
    <row r="51" spans="3:4" hidden="1">
      <c r="C51" s="9" t="s">
        <v>252</v>
      </c>
      <c r="D51">
        <v>13</v>
      </c>
    </row>
    <row r="52" spans="3:4" hidden="1">
      <c r="C52" s="9" t="s">
        <v>333</v>
      </c>
      <c r="D52">
        <v>13</v>
      </c>
    </row>
    <row r="53" spans="3:4" hidden="1">
      <c r="C53" s="9" t="s">
        <v>244</v>
      </c>
      <c r="D53">
        <v>16</v>
      </c>
    </row>
    <row r="54" spans="3:4" hidden="1">
      <c r="C54" s="9" t="s">
        <v>274</v>
      </c>
      <c r="D54">
        <v>17</v>
      </c>
    </row>
    <row r="55" spans="3:4" hidden="1">
      <c r="C55" s="9" t="s">
        <v>237</v>
      </c>
      <c r="D55">
        <v>20</v>
      </c>
    </row>
    <row r="56" spans="3:4" hidden="1">
      <c r="C56" s="9" t="s">
        <v>251</v>
      </c>
      <c r="D56">
        <v>19</v>
      </c>
    </row>
    <row r="57" spans="3:4" hidden="1">
      <c r="C57" s="9" t="s">
        <v>253</v>
      </c>
      <c r="D57">
        <v>21</v>
      </c>
    </row>
    <row r="58" spans="3:4" hidden="1">
      <c r="C58" s="9" t="s">
        <v>264</v>
      </c>
      <c r="D58">
        <v>15</v>
      </c>
    </row>
    <row r="59" spans="3:4" hidden="1">
      <c r="C59" s="9" t="s">
        <v>321</v>
      </c>
      <c r="D59">
        <v>14</v>
      </c>
    </row>
    <row r="60" spans="3:4" hidden="1">
      <c r="C60" s="9" t="s">
        <v>245</v>
      </c>
      <c r="D60">
        <v>15</v>
      </c>
    </row>
    <row r="61" spans="3:4" hidden="1">
      <c r="C61" s="9" t="s">
        <v>307</v>
      </c>
      <c r="D61">
        <v>16</v>
      </c>
    </row>
    <row r="62" spans="3:4" hidden="1">
      <c r="C62" s="9" t="s">
        <v>271</v>
      </c>
      <c r="D62">
        <v>15</v>
      </c>
    </row>
    <row r="63" spans="3:4" hidden="1">
      <c r="C63" s="9" t="s">
        <v>292</v>
      </c>
      <c r="D63">
        <v>15</v>
      </c>
    </row>
    <row r="64" spans="3:4" hidden="1">
      <c r="C64" s="9" t="s">
        <v>277</v>
      </c>
      <c r="D64">
        <v>13</v>
      </c>
    </row>
    <row r="65" spans="3:4" hidden="1">
      <c r="C65" s="9" t="s">
        <v>331</v>
      </c>
      <c r="D65">
        <v>14</v>
      </c>
    </row>
    <row r="66" spans="3:4" hidden="1">
      <c r="C66" s="9" t="s">
        <v>247</v>
      </c>
      <c r="D66">
        <v>15</v>
      </c>
    </row>
    <row r="67" spans="3:4" hidden="1">
      <c r="C67" s="9" t="s">
        <v>284</v>
      </c>
      <c r="D67">
        <v>12</v>
      </c>
    </row>
    <row r="68" spans="3:4" hidden="1">
      <c r="C68" s="9" t="s">
        <v>227</v>
      </c>
      <c r="D68">
        <v>20</v>
      </c>
    </row>
    <row r="69" spans="3:4" hidden="1">
      <c r="C69" s="9" t="s">
        <v>258</v>
      </c>
      <c r="D69">
        <v>15</v>
      </c>
    </row>
    <row r="70" spans="3:4" hidden="1">
      <c r="C70" s="9" t="s">
        <v>240</v>
      </c>
      <c r="D70">
        <v>14</v>
      </c>
    </row>
    <row r="71" spans="3:4" hidden="1">
      <c r="C71" s="9" t="s">
        <v>330</v>
      </c>
      <c r="D71">
        <v>14</v>
      </c>
    </row>
    <row r="72" spans="3:4" hidden="1">
      <c r="C72" s="9" t="s">
        <v>299</v>
      </c>
      <c r="D72">
        <v>15</v>
      </c>
    </row>
    <row r="73" spans="3:4" hidden="1">
      <c r="C73" s="9" t="s">
        <v>308</v>
      </c>
      <c r="D73">
        <v>17</v>
      </c>
    </row>
    <row r="74" spans="3:4" hidden="1">
      <c r="C74" s="9" t="s">
        <v>241</v>
      </c>
      <c r="D74">
        <v>17</v>
      </c>
    </row>
    <row r="75" spans="3:4" hidden="1">
      <c r="C75" s="9" t="s">
        <v>281</v>
      </c>
      <c r="D75">
        <v>14</v>
      </c>
    </row>
    <row r="76" spans="3:4" hidden="1">
      <c r="C76" s="9" t="s">
        <v>328</v>
      </c>
      <c r="D76">
        <v>16</v>
      </c>
    </row>
    <row r="77" spans="3:4" hidden="1">
      <c r="C77" s="9" t="s">
        <v>255</v>
      </c>
      <c r="D77">
        <v>14</v>
      </c>
    </row>
    <row r="78" spans="3:4" hidden="1">
      <c r="C78" s="9" t="s">
        <v>266</v>
      </c>
      <c r="D78">
        <v>16</v>
      </c>
    </row>
    <row r="79" spans="3:4" hidden="1">
      <c r="C79" s="9" t="s">
        <v>323</v>
      </c>
      <c r="D79">
        <v>16</v>
      </c>
    </row>
    <row r="80" spans="3:4" hidden="1">
      <c r="C80" s="9" t="s">
        <v>315</v>
      </c>
      <c r="D80">
        <v>19</v>
      </c>
    </row>
    <row r="81" spans="3:4" hidden="1">
      <c r="C81" s="9" t="s">
        <v>301</v>
      </c>
      <c r="D81">
        <v>17</v>
      </c>
    </row>
    <row r="82" spans="3:4" hidden="1">
      <c r="C82" s="9" t="s">
        <v>305</v>
      </c>
      <c r="D82">
        <v>17</v>
      </c>
    </row>
    <row r="83" spans="3:4" hidden="1">
      <c r="C83" s="9" t="s">
        <v>311</v>
      </c>
      <c r="D83">
        <v>25</v>
      </c>
    </row>
    <row r="84" spans="3:4" hidden="1">
      <c r="C84" s="9" t="s">
        <v>238</v>
      </c>
      <c r="D84">
        <v>20</v>
      </c>
    </row>
    <row r="85" spans="3:4" hidden="1">
      <c r="C85" s="9" t="s">
        <v>257</v>
      </c>
      <c r="D85">
        <v>17</v>
      </c>
    </row>
    <row r="86" spans="3:4" hidden="1">
      <c r="C86" s="9" t="s">
        <v>221</v>
      </c>
      <c r="D86">
        <v>15</v>
      </c>
    </row>
    <row r="87" spans="3:4" hidden="1">
      <c r="C87" s="9" t="s">
        <v>249</v>
      </c>
      <c r="D87">
        <v>18</v>
      </c>
    </row>
    <row r="88" spans="3:4" hidden="1">
      <c r="C88" s="9" t="s">
        <v>322</v>
      </c>
      <c r="D88">
        <v>15</v>
      </c>
    </row>
    <row r="89" spans="3:4" hidden="1">
      <c r="C89" s="9" t="s">
        <v>267</v>
      </c>
      <c r="D89">
        <v>17</v>
      </c>
    </row>
    <row r="90" spans="3:4" hidden="1">
      <c r="C90" s="9" t="s">
        <v>243</v>
      </c>
      <c r="D90">
        <v>15</v>
      </c>
    </row>
    <row r="91" spans="3:4" hidden="1">
      <c r="C91" s="9" t="s">
        <v>236</v>
      </c>
      <c r="D91">
        <v>13</v>
      </c>
    </row>
    <row r="92" spans="3:4" hidden="1">
      <c r="C92" s="9" t="s">
        <v>294</v>
      </c>
      <c r="D92">
        <v>17</v>
      </c>
    </row>
    <row r="93" spans="3:4" hidden="1">
      <c r="C93" s="9" t="s">
        <v>222</v>
      </c>
      <c r="D93">
        <v>16</v>
      </c>
    </row>
    <row r="94" spans="3:4" hidden="1">
      <c r="C94" s="9" t="s">
        <v>316</v>
      </c>
      <c r="D94">
        <v>24</v>
      </c>
    </row>
    <row r="95" spans="3:4" hidden="1">
      <c r="C95" s="9" t="s">
        <v>246</v>
      </c>
      <c r="D95">
        <v>15</v>
      </c>
    </row>
    <row r="96" spans="3:4" hidden="1">
      <c r="C96" s="9" t="s">
        <v>263</v>
      </c>
      <c r="D96">
        <v>16</v>
      </c>
    </row>
    <row r="97" spans="3:4" hidden="1">
      <c r="C97" s="9" t="s">
        <v>297</v>
      </c>
      <c r="D97">
        <v>15</v>
      </c>
    </row>
    <row r="98" spans="3:4" hidden="1">
      <c r="C98" s="9" t="s">
        <v>113</v>
      </c>
      <c r="D98">
        <v>35</v>
      </c>
    </row>
    <row r="99" spans="3:4" hidden="1">
      <c r="C99" s="9" t="s">
        <v>302</v>
      </c>
      <c r="D99">
        <v>15</v>
      </c>
    </row>
    <row r="100" spans="3:4" hidden="1">
      <c r="C100" s="9" t="s">
        <v>287</v>
      </c>
      <c r="D100">
        <v>16</v>
      </c>
    </row>
    <row r="101" spans="3:4" hidden="1">
      <c r="C101" s="9" t="s">
        <v>279</v>
      </c>
      <c r="D101">
        <v>21</v>
      </c>
    </row>
    <row r="102" spans="3:4" hidden="1">
      <c r="C102" s="9" t="s">
        <v>265</v>
      </c>
      <c r="D102">
        <v>16</v>
      </c>
    </row>
    <row r="103" spans="3:4" hidden="1">
      <c r="C103" s="9" t="s">
        <v>320</v>
      </c>
      <c r="D103">
        <v>16</v>
      </c>
    </row>
    <row r="104" spans="3:4" hidden="1">
      <c r="C104" s="9" t="s">
        <v>296</v>
      </c>
      <c r="D104">
        <v>16</v>
      </c>
    </row>
    <row r="105" spans="3:4" hidden="1">
      <c r="C105" s="9" t="s">
        <v>269</v>
      </c>
      <c r="D105">
        <v>13</v>
      </c>
    </row>
    <row r="106" spans="3:4" hidden="1">
      <c r="C106" s="9" t="s">
        <v>273</v>
      </c>
      <c r="D106">
        <v>13</v>
      </c>
    </row>
    <row r="107" spans="3:4" hidden="1">
      <c r="C107" s="9" t="s">
        <v>327</v>
      </c>
      <c r="D107">
        <v>18</v>
      </c>
    </row>
    <row r="108" spans="3:4" hidden="1">
      <c r="C108" s="9" t="s">
        <v>304</v>
      </c>
      <c r="D108">
        <v>16</v>
      </c>
    </row>
    <row r="109" spans="3:4" hidden="1">
      <c r="C109" s="9" t="s">
        <v>254</v>
      </c>
      <c r="D109">
        <v>16</v>
      </c>
    </row>
    <row r="110" spans="3:4" hidden="1">
      <c r="C110" s="9" t="s">
        <v>295</v>
      </c>
      <c r="D110">
        <v>15</v>
      </c>
    </row>
    <row r="111" spans="3:4" hidden="1">
      <c r="C111" s="9" t="s">
        <v>280</v>
      </c>
      <c r="D111">
        <v>16</v>
      </c>
    </row>
    <row r="112" spans="3:4" hidden="1">
      <c r="C112" s="9" t="s">
        <v>242</v>
      </c>
      <c r="D112">
        <v>17</v>
      </c>
    </row>
    <row r="113" spans="1:4" hidden="1">
      <c r="C113" s="9" t="s">
        <v>319</v>
      </c>
      <c r="D113">
        <v>21</v>
      </c>
    </row>
    <row r="114" spans="1:4" hidden="1">
      <c r="C114" s="9" t="s">
        <v>283</v>
      </c>
      <c r="D114">
        <v>17</v>
      </c>
    </row>
    <row r="115" spans="1:4" hidden="1">
      <c r="C115" s="9" t="s">
        <v>256</v>
      </c>
      <c r="D115">
        <v>15</v>
      </c>
    </row>
    <row r="116" spans="1:4" hidden="1">
      <c r="C116" s="9" t="s">
        <v>291</v>
      </c>
      <c r="D116">
        <v>15</v>
      </c>
    </row>
    <row r="117" spans="1:4" hidden="1">
      <c r="C117" s="9" t="s">
        <v>289</v>
      </c>
      <c r="D117">
        <v>22</v>
      </c>
    </row>
    <row r="118" spans="1:4" hidden="1">
      <c r="C118" s="9" t="s">
        <v>115</v>
      </c>
      <c r="D118">
        <v>17</v>
      </c>
    </row>
    <row r="119" spans="1:4" hidden="1">
      <c r="C119" s="9" t="s">
        <v>288</v>
      </c>
      <c r="D119">
        <v>17</v>
      </c>
    </row>
    <row r="120" spans="1:4" hidden="1">
      <c r="C120" s="9" t="s">
        <v>290</v>
      </c>
      <c r="D120">
        <v>17</v>
      </c>
    </row>
    <row r="121" spans="1:4" hidden="1">
      <c r="C121" s="9" t="s">
        <v>298</v>
      </c>
      <c r="D121">
        <v>17</v>
      </c>
    </row>
    <row r="122" spans="1:4" hidden="1">
      <c r="C122" s="9" t="s">
        <v>335</v>
      </c>
      <c r="D122">
        <v>16</v>
      </c>
    </row>
    <row r="123" spans="1:4" hidden="1">
      <c r="C123" s="9" t="s">
        <v>300</v>
      </c>
      <c r="D123">
        <v>14</v>
      </c>
    </row>
    <row r="124" spans="1:4" hidden="1">
      <c r="C124" s="9" t="s">
        <v>459</v>
      </c>
    </row>
    <row r="125" spans="1:4" hidden="1">
      <c r="C125" s="9" t="s">
        <v>460</v>
      </c>
      <c r="D125">
        <v>1600</v>
      </c>
    </row>
    <row r="126" spans="1:4">
      <c r="A126" s="4" t="s">
        <v>479</v>
      </c>
      <c r="B126" s="6">
        <f>MIN('Sales and Billing'!$F:$F)</f>
        <v>7.5</v>
      </c>
    </row>
    <row r="127" spans="1:4">
      <c r="B127" s="6"/>
    </row>
    <row r="128" spans="1:4">
      <c r="A128" s="4" t="s">
        <v>480</v>
      </c>
      <c r="B128" s="6">
        <f>MAX('Sales and Billing'!$F:$F)</f>
        <v>1290</v>
      </c>
    </row>
  </sheetData>
  <mergeCells count="3">
    <mergeCell ref="A1:R3"/>
    <mergeCell ref="A9:R10"/>
    <mergeCell ref="A12:B12"/>
  </mergeCells>
  <printOptions horizontalCentered="1" verticalCentered="1"/>
  <pageMargins left="0.7" right="0.7" top="0.75" bottom="0.75" header="0.3" footer="0.3"/>
  <pageSetup orientation="portrait" horizontalDpi="1200" verticalDpi="1200" r:id="rId4"/>
  <headerFooter>
    <oddHeader>&amp;LLeah &amp;C&amp;F</oddHeader>
    <oddFooter>&amp;F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5E572-A9F8-4A9A-859C-DB03830801C7}">
  <sheetPr codeName="Sheet2">
    <pageSetUpPr fitToPage="1"/>
  </sheetPr>
  <dimension ref="A3:H102"/>
  <sheetViews>
    <sheetView showGridLines="0" view="pageLayout" zoomScale="115" zoomScaleNormal="100" zoomScalePageLayoutView="115" workbookViewId="0">
      <selection activeCell="F7" sqref="F7"/>
    </sheetView>
  </sheetViews>
  <sheetFormatPr defaultRowHeight="12.75"/>
  <cols>
    <col min="1" max="1" width="10.85546875" bestFit="1" customWidth="1"/>
    <col min="2" max="2" width="17.42578125" bestFit="1" customWidth="1"/>
    <col min="3" max="3" width="19.42578125" bestFit="1" customWidth="1"/>
    <col min="4" max="4" width="18.42578125" style="12" bestFit="1" customWidth="1"/>
    <col min="5" max="5" width="11.42578125" bestFit="1" customWidth="1"/>
    <col min="6" max="6" width="10" style="2" bestFit="1" customWidth="1"/>
    <col min="7" max="7" width="12.7109375" bestFit="1" customWidth="1"/>
    <col min="8" max="8" width="18.5703125" bestFit="1" customWidth="1"/>
    <col min="9" max="9" width="17.42578125" customWidth="1"/>
  </cols>
  <sheetData>
    <row r="3" spans="1:8">
      <c r="A3" t="s">
        <v>117</v>
      </c>
      <c r="B3" t="s">
        <v>118</v>
      </c>
      <c r="C3" t="s">
        <v>7</v>
      </c>
      <c r="D3" s="12" t="s">
        <v>119</v>
      </c>
      <c r="E3" s="2" t="s">
        <v>5</v>
      </c>
      <c r="F3" s="2" t="s">
        <v>111</v>
      </c>
      <c r="G3" t="s">
        <v>120</v>
      </c>
      <c r="H3" t="s">
        <v>121</v>
      </c>
    </row>
    <row r="4" spans="1:8">
      <c r="A4" s="9" t="s">
        <v>122</v>
      </c>
      <c r="B4" s="9" t="s">
        <v>235</v>
      </c>
      <c r="C4" s="9" t="str">
        <f>VLOOKUP(Orders[[#This Row],[Medicine]],Prices!$A:$C,3,FALSE)</f>
        <v>PharmaLife</v>
      </c>
      <c r="D4" s="13">
        <v>15</v>
      </c>
      <c r="E4" s="11">
        <f>VLOOKUP(Orders[[#This Row],[Medicine]],Prices!$A:$D,4,FALSE)</f>
        <v>2</v>
      </c>
      <c r="F4" s="11">
        <f>Orders[[#This Row],[Quantity Ordered]]*Orders[[#This Row],[Unit Price]]</f>
        <v>30</v>
      </c>
      <c r="G4" s="10">
        <v>45940</v>
      </c>
      <c r="H4" s="10">
        <v>45950</v>
      </c>
    </row>
    <row r="5" spans="1:8">
      <c r="A5" s="9" t="s">
        <v>124</v>
      </c>
      <c r="B5" s="9" t="s">
        <v>318</v>
      </c>
      <c r="C5" s="9" t="str">
        <f>VLOOKUP(Orders[[#This Row],[Medicine]],Prices!$A:$C,3,FALSE)</f>
        <v>PharmaLife</v>
      </c>
      <c r="D5" s="13">
        <v>13</v>
      </c>
      <c r="E5" s="11">
        <f>VLOOKUP(Orders[[#This Row],[Medicine]],Prices!$A:$D,4,FALSE)</f>
        <v>7</v>
      </c>
      <c r="F5" s="11">
        <f>Orders[[#This Row],[Quantity Ordered]]*Orders[[#This Row],[Unit Price]]</f>
        <v>91</v>
      </c>
      <c r="G5" s="10">
        <v>45942</v>
      </c>
      <c r="H5" s="10">
        <v>45955</v>
      </c>
    </row>
    <row r="6" spans="1:8">
      <c r="A6" s="9" t="s">
        <v>125</v>
      </c>
      <c r="B6" s="9" t="s">
        <v>310</v>
      </c>
      <c r="C6" s="9" t="str">
        <f>VLOOKUP(Orders[[#This Row],[Medicine]],Prices!$A:$C,3,FALSE)</f>
        <v>PharmaLife</v>
      </c>
      <c r="D6" s="13">
        <v>13</v>
      </c>
      <c r="E6" s="11">
        <f>VLOOKUP(Orders[[#This Row],[Medicine]],Prices!$A:$D,4,FALSE)</f>
        <v>7</v>
      </c>
      <c r="F6" s="11">
        <f>Orders[[#This Row],[Quantity Ordered]]*Orders[[#This Row],[Unit Price]]</f>
        <v>91</v>
      </c>
      <c r="G6" s="10">
        <v>45944</v>
      </c>
      <c r="H6" s="10">
        <v>45960</v>
      </c>
    </row>
    <row r="7" spans="1:8">
      <c r="A7" s="9" t="s">
        <v>126</v>
      </c>
      <c r="B7" s="9" t="s">
        <v>276</v>
      </c>
      <c r="C7" s="9" t="str">
        <f>VLOOKUP(Orders[[#This Row],[Medicine]],Prices!$A:$C,3,FALSE)</f>
        <v>PharmaLife</v>
      </c>
      <c r="D7" s="13">
        <v>15</v>
      </c>
      <c r="E7" s="11">
        <f>VLOOKUP(Orders[[#This Row],[Medicine]],Prices!$A:$D,4,FALSE)</f>
        <v>2</v>
      </c>
      <c r="F7" s="11">
        <f>Orders[[#This Row],[Quantity Ordered]]*Orders[[#This Row],[Unit Price]]</f>
        <v>30</v>
      </c>
      <c r="G7" s="10">
        <v>45946</v>
      </c>
      <c r="H7" s="10">
        <v>45965</v>
      </c>
    </row>
    <row r="8" spans="1:8">
      <c r="A8" s="9" t="s">
        <v>127</v>
      </c>
      <c r="B8" s="9" t="s">
        <v>123</v>
      </c>
      <c r="C8" s="9" t="str">
        <f>VLOOKUP(Orders[[#This Row],[Medicine]],Prices!$A:$C,3,FALSE)</f>
        <v>PharmaLife</v>
      </c>
      <c r="D8" s="13">
        <v>16</v>
      </c>
      <c r="E8" s="11">
        <f>VLOOKUP(Orders[[#This Row],[Medicine]],Prices!$A:$D,4,FALSE)</f>
        <v>2</v>
      </c>
      <c r="F8" s="11">
        <f>Orders[[#This Row],[Quantity Ordered]]*Orders[[#This Row],[Unit Price]]</f>
        <v>32</v>
      </c>
      <c r="G8" s="10">
        <v>45948</v>
      </c>
      <c r="H8" s="10">
        <v>45970</v>
      </c>
    </row>
    <row r="9" spans="1:8">
      <c r="A9" s="9" t="s">
        <v>128</v>
      </c>
      <c r="B9" s="9" t="s">
        <v>314</v>
      </c>
      <c r="C9" s="9" t="str">
        <f>VLOOKUP(Orders[[#This Row],[Medicine]],Prices!$A:$C,3,FALSE)</f>
        <v>PharmaLife</v>
      </c>
      <c r="D9" s="13">
        <v>17</v>
      </c>
      <c r="E9" s="11">
        <f>VLOOKUP(Orders[[#This Row],[Medicine]],Prices!$A:$D,4,FALSE)</f>
        <v>7</v>
      </c>
      <c r="F9" s="11">
        <f>Orders[[#This Row],[Quantity Ordered]]*Orders[[#This Row],[Unit Price]]</f>
        <v>119</v>
      </c>
      <c r="G9" s="10">
        <v>45950</v>
      </c>
      <c r="H9" s="10">
        <v>45975</v>
      </c>
    </row>
    <row r="10" spans="1:8">
      <c r="A10" s="9" t="s">
        <v>129</v>
      </c>
      <c r="B10" s="9" t="s">
        <v>225</v>
      </c>
      <c r="C10" s="9" t="str">
        <f>VLOOKUP(Orders[[#This Row],[Medicine]],Prices!$A:$C,3,FALSE)</f>
        <v>PharmaLife</v>
      </c>
      <c r="D10" s="13">
        <v>19</v>
      </c>
      <c r="E10" s="11">
        <f>VLOOKUP(Orders[[#This Row],[Medicine]],Prices!$A:$D,4,FALSE)</f>
        <v>6</v>
      </c>
      <c r="F10" s="11">
        <f>Orders[[#This Row],[Quantity Ordered]]*Orders[[#This Row],[Unit Price]]</f>
        <v>114</v>
      </c>
      <c r="G10" s="10">
        <v>45952</v>
      </c>
      <c r="H10" s="10">
        <v>45980</v>
      </c>
    </row>
    <row r="11" spans="1:8">
      <c r="A11" s="9" t="s">
        <v>130</v>
      </c>
      <c r="B11" s="9" t="s">
        <v>325</v>
      </c>
      <c r="C11" s="9" t="str">
        <f>VLOOKUP(Orders[[#This Row],[Medicine]],Prices!$A:$C,3,FALSE)</f>
        <v>PharmaLife</v>
      </c>
      <c r="D11" s="13">
        <v>18</v>
      </c>
      <c r="E11" s="11">
        <f>VLOOKUP(Orders[[#This Row],[Medicine]],Prices!$A:$D,4,FALSE)</f>
        <v>1</v>
      </c>
      <c r="F11" s="11">
        <f>Orders[[#This Row],[Quantity Ordered]]*Orders[[#This Row],[Unit Price]]</f>
        <v>18</v>
      </c>
      <c r="G11" s="10">
        <v>45954</v>
      </c>
      <c r="H11" s="10">
        <v>45985</v>
      </c>
    </row>
    <row r="12" spans="1:8">
      <c r="A12" s="9" t="s">
        <v>131</v>
      </c>
      <c r="B12" s="9" t="s">
        <v>223</v>
      </c>
      <c r="C12" s="9" t="str">
        <f>VLOOKUP(Orders[[#This Row],[Medicine]],Prices!$A:$C,3,FALSE)</f>
        <v>PharmaLife</v>
      </c>
      <c r="D12" s="13">
        <v>11</v>
      </c>
      <c r="E12" s="11">
        <f>VLOOKUP(Orders[[#This Row],[Medicine]],Prices!$A:$D,4,FALSE)</f>
        <v>3</v>
      </c>
      <c r="F12" s="11">
        <f>Orders[[#This Row],[Quantity Ordered]]*Orders[[#This Row],[Unit Price]]</f>
        <v>33</v>
      </c>
      <c r="G12" s="10">
        <v>45956</v>
      </c>
      <c r="H12" s="10">
        <v>45990</v>
      </c>
    </row>
    <row r="13" spans="1:8">
      <c r="A13" s="9" t="s">
        <v>132</v>
      </c>
      <c r="B13" s="9" t="s">
        <v>223</v>
      </c>
      <c r="C13" s="9" t="str">
        <f>VLOOKUP(Orders[[#This Row],[Medicine]],Prices!$A:$C,3,FALSE)</f>
        <v>PharmaLife</v>
      </c>
      <c r="D13" s="13">
        <v>12</v>
      </c>
      <c r="E13" s="11">
        <f>VLOOKUP(Orders[[#This Row],[Medicine]],Prices!$A:$D,4,FALSE)</f>
        <v>3</v>
      </c>
      <c r="F13" s="11">
        <f>Orders[[#This Row],[Quantity Ordered]]*Orders[[#This Row],[Unit Price]]</f>
        <v>36</v>
      </c>
      <c r="G13" s="10">
        <v>45958</v>
      </c>
      <c r="H13" s="10">
        <v>45995</v>
      </c>
    </row>
    <row r="14" spans="1:8">
      <c r="A14" s="9" t="s">
        <v>133</v>
      </c>
      <c r="B14" s="9" t="s">
        <v>286</v>
      </c>
      <c r="C14" s="9" t="str">
        <f>VLOOKUP(Orders[[#This Row],[Medicine]],Prices!$A:$C,3,FALSE)</f>
        <v>PharmaLife</v>
      </c>
      <c r="D14" s="13">
        <v>11</v>
      </c>
      <c r="E14" s="11">
        <f>VLOOKUP(Orders[[#This Row],[Medicine]],Prices!$A:$D,4,FALSE)</f>
        <v>1</v>
      </c>
      <c r="F14" s="11">
        <f>Orders[[#This Row],[Quantity Ordered]]*Orders[[#This Row],[Unit Price]]</f>
        <v>11</v>
      </c>
      <c r="G14" s="10">
        <v>45960</v>
      </c>
      <c r="H14" s="10">
        <v>46000</v>
      </c>
    </row>
    <row r="15" spans="1:8">
      <c r="A15" s="9" t="s">
        <v>134</v>
      </c>
      <c r="B15" s="9" t="s">
        <v>293</v>
      </c>
      <c r="C15" s="9" t="str">
        <f>VLOOKUP(Orders[[#This Row],[Medicine]],Prices!$A:$C,3,FALSE)</f>
        <v>PharmaLife</v>
      </c>
      <c r="D15" s="13">
        <v>12</v>
      </c>
      <c r="E15" s="11">
        <f>VLOOKUP(Orders[[#This Row],[Medicine]],Prices!$A:$D,4,FALSE)</f>
        <v>10</v>
      </c>
      <c r="F15" s="11">
        <f>Orders[[#This Row],[Quantity Ordered]]*Orders[[#This Row],[Unit Price]]</f>
        <v>120</v>
      </c>
      <c r="G15" s="10">
        <v>45962</v>
      </c>
      <c r="H15" s="10">
        <v>46005</v>
      </c>
    </row>
    <row r="16" spans="1:8">
      <c r="A16" s="9" t="s">
        <v>135</v>
      </c>
      <c r="B16" s="9" t="s">
        <v>248</v>
      </c>
      <c r="C16" s="9" t="str">
        <f>VLOOKUP(Orders[[#This Row],[Medicine]],Prices!$A:$C,3,FALSE)</f>
        <v>Health Group</v>
      </c>
      <c r="D16" s="13">
        <v>14</v>
      </c>
      <c r="E16" s="11">
        <f>VLOOKUP(Orders[[#This Row],[Medicine]],Prices!$A:$D,4,FALSE)</f>
        <v>3</v>
      </c>
      <c r="F16" s="11">
        <f>Orders[[#This Row],[Quantity Ordered]]*Orders[[#This Row],[Unit Price]]</f>
        <v>42</v>
      </c>
      <c r="G16" s="10">
        <v>45964</v>
      </c>
      <c r="H16" s="10">
        <v>46010</v>
      </c>
    </row>
    <row r="17" spans="1:8">
      <c r="A17" s="9" t="s">
        <v>136</v>
      </c>
      <c r="B17" s="9" t="s">
        <v>224</v>
      </c>
      <c r="C17" s="9" t="str">
        <f>VLOOKUP(Orders[[#This Row],[Medicine]],Prices!$A:$C,3,FALSE)</f>
        <v>Health Group</v>
      </c>
      <c r="D17" s="13">
        <v>16</v>
      </c>
      <c r="E17" s="11">
        <f>VLOOKUP(Orders[[#This Row],[Medicine]],Prices!$A:$D,4,FALSE)</f>
        <v>1</v>
      </c>
      <c r="F17" s="11">
        <f>Orders[[#This Row],[Quantity Ordered]]*Orders[[#This Row],[Unit Price]]</f>
        <v>16</v>
      </c>
      <c r="G17" s="10">
        <v>45966</v>
      </c>
      <c r="H17" s="10">
        <v>46015</v>
      </c>
    </row>
    <row r="18" spans="1:8">
      <c r="A18" s="9" t="s">
        <v>137</v>
      </c>
      <c r="B18" s="9" t="s">
        <v>306</v>
      </c>
      <c r="C18" s="9" t="str">
        <f>VLOOKUP(Orders[[#This Row],[Medicine]],Prices!$A:$C,3,FALSE)</f>
        <v>Health Group</v>
      </c>
      <c r="D18" s="13">
        <v>15</v>
      </c>
      <c r="E18" s="11">
        <f>VLOOKUP(Orders[[#This Row],[Medicine]],Prices!$A:$D,4,FALSE)</f>
        <v>9</v>
      </c>
      <c r="F18" s="11">
        <f>Orders[[#This Row],[Quantity Ordered]]*Orders[[#This Row],[Unit Price]]</f>
        <v>135</v>
      </c>
      <c r="G18" s="10">
        <v>45968</v>
      </c>
      <c r="H18" s="10">
        <v>46020</v>
      </c>
    </row>
    <row r="19" spans="1:8">
      <c r="A19" s="9" t="s">
        <v>138</v>
      </c>
      <c r="B19" s="9" t="s">
        <v>282</v>
      </c>
      <c r="C19" s="9" t="str">
        <f>VLOOKUP(Orders[[#This Row],[Medicine]],Prices!$A:$C,3,FALSE)</f>
        <v>Health Group</v>
      </c>
      <c r="D19" s="13">
        <v>16</v>
      </c>
      <c r="E19" s="11">
        <f>VLOOKUP(Orders[[#This Row],[Medicine]],Prices!$A:$D,4,FALSE)</f>
        <v>2</v>
      </c>
      <c r="F19" s="11">
        <f>Orders[[#This Row],[Quantity Ordered]]*Orders[[#This Row],[Unit Price]]</f>
        <v>32</v>
      </c>
      <c r="G19" s="10">
        <v>45970</v>
      </c>
      <c r="H19" s="10">
        <v>46025</v>
      </c>
    </row>
    <row r="20" spans="1:8">
      <c r="A20" s="9" t="s">
        <v>139</v>
      </c>
      <c r="B20" s="9" t="s">
        <v>261</v>
      </c>
      <c r="C20" s="9" t="str">
        <f>VLOOKUP(Orders[[#This Row],[Medicine]],Prices!$A:$C,3,FALSE)</f>
        <v>Health Group</v>
      </c>
      <c r="D20" s="13">
        <v>18</v>
      </c>
      <c r="E20" s="11">
        <f>VLOOKUP(Orders[[#This Row],[Medicine]],Prices!$A:$D,4,FALSE)</f>
        <v>4</v>
      </c>
      <c r="F20" s="11">
        <f>Orders[[#This Row],[Quantity Ordered]]*Orders[[#This Row],[Unit Price]]</f>
        <v>72</v>
      </c>
      <c r="G20" s="10">
        <v>45972</v>
      </c>
      <c r="H20" s="10">
        <v>46030</v>
      </c>
    </row>
    <row r="21" spans="1:8">
      <c r="A21" s="9" t="s">
        <v>140</v>
      </c>
      <c r="B21" s="9" t="s">
        <v>259</v>
      </c>
      <c r="C21" s="9" t="str">
        <f>VLOOKUP(Orders[[#This Row],[Medicine]],Prices!$A:$C,3,FALSE)</f>
        <v>Lifecare</v>
      </c>
      <c r="D21" s="13">
        <v>15</v>
      </c>
      <c r="E21" s="11">
        <f>VLOOKUP(Orders[[#This Row],[Medicine]],Prices!$A:$D,4,FALSE)</f>
        <v>6</v>
      </c>
      <c r="F21" s="11">
        <f>Orders[[#This Row],[Quantity Ordered]]*Orders[[#This Row],[Unit Price]]</f>
        <v>90</v>
      </c>
      <c r="G21" s="10">
        <v>45974</v>
      </c>
      <c r="H21" s="10">
        <v>46035</v>
      </c>
    </row>
    <row r="22" spans="1:8">
      <c r="A22" s="9" t="s">
        <v>141</v>
      </c>
      <c r="B22" s="9" t="s">
        <v>260</v>
      </c>
      <c r="C22" s="9" t="str">
        <f>VLOOKUP(Orders[[#This Row],[Medicine]],Prices!$A:$C,3,FALSE)</f>
        <v>Lifecare</v>
      </c>
      <c r="D22" s="13">
        <v>13</v>
      </c>
      <c r="E22" s="11">
        <f>VLOOKUP(Orders[[#This Row],[Medicine]],Prices!$A:$D,4,FALSE)</f>
        <v>4</v>
      </c>
      <c r="F22" s="11">
        <f>Orders[[#This Row],[Quantity Ordered]]*Orders[[#This Row],[Unit Price]]</f>
        <v>52</v>
      </c>
      <c r="G22" s="10">
        <v>45976</v>
      </c>
      <c r="H22" s="10">
        <v>46040</v>
      </c>
    </row>
    <row r="23" spans="1:8">
      <c r="A23" s="9" t="s">
        <v>142</v>
      </c>
      <c r="B23" s="9" t="s">
        <v>239</v>
      </c>
      <c r="C23" s="9" t="str">
        <f>VLOOKUP(Orders[[#This Row],[Medicine]],Prices!$A:$C,3,FALSE)</f>
        <v>Lifecare</v>
      </c>
      <c r="D23" s="13">
        <v>13</v>
      </c>
      <c r="E23" s="11">
        <f>VLOOKUP(Orders[[#This Row],[Medicine]],Prices!$A:$D,4,FALSE)</f>
        <v>7</v>
      </c>
      <c r="F23" s="11">
        <f>Orders[[#This Row],[Quantity Ordered]]*Orders[[#This Row],[Unit Price]]</f>
        <v>91</v>
      </c>
      <c r="G23" s="10">
        <v>45978</v>
      </c>
      <c r="H23" s="10">
        <v>46045</v>
      </c>
    </row>
    <row r="24" spans="1:8">
      <c r="A24" s="9" t="s">
        <v>143</v>
      </c>
      <c r="B24" s="9" t="s">
        <v>262</v>
      </c>
      <c r="C24" s="9" t="str">
        <f>VLOOKUP(Orders[[#This Row],[Medicine]],Prices!$A:$C,3,FALSE)</f>
        <v>Lifecare</v>
      </c>
      <c r="D24" s="13">
        <v>15</v>
      </c>
      <c r="E24" s="11">
        <f>VLOOKUP(Orders[[#This Row],[Medicine]],Prices!$A:$D,4,FALSE)</f>
        <v>2</v>
      </c>
      <c r="F24" s="11">
        <f>Orders[[#This Row],[Quantity Ordered]]*Orders[[#This Row],[Unit Price]]</f>
        <v>30</v>
      </c>
      <c r="G24" s="10">
        <v>45980</v>
      </c>
      <c r="H24" s="10">
        <v>46050</v>
      </c>
    </row>
    <row r="25" spans="1:8">
      <c r="A25" s="9" t="s">
        <v>144</v>
      </c>
      <c r="B25" s="9" t="s">
        <v>226</v>
      </c>
      <c r="C25" s="9" t="str">
        <f>VLOOKUP(Orders[[#This Row],[Medicine]],Prices!$A:$C,3,FALSE)</f>
        <v>Lifecare</v>
      </c>
      <c r="D25" s="13">
        <v>16</v>
      </c>
      <c r="E25" s="11">
        <f>VLOOKUP(Orders[[#This Row],[Medicine]],Prices!$A:$D,4,FALSE)</f>
        <v>3</v>
      </c>
      <c r="F25" s="11">
        <f>Orders[[#This Row],[Quantity Ordered]]*Orders[[#This Row],[Unit Price]]</f>
        <v>48</v>
      </c>
      <c r="G25" s="10">
        <v>45982</v>
      </c>
      <c r="H25" s="10">
        <v>46055</v>
      </c>
    </row>
    <row r="26" spans="1:8">
      <c r="A26" s="9" t="s">
        <v>145</v>
      </c>
      <c r="B26" s="9" t="s">
        <v>312</v>
      </c>
      <c r="C26" s="9" t="str">
        <f>VLOOKUP(Orders[[#This Row],[Medicine]],Prices!$A:$C,3,FALSE)</f>
        <v>Lifecare</v>
      </c>
      <c r="D26" s="13">
        <v>17</v>
      </c>
      <c r="E26" s="11">
        <f>VLOOKUP(Orders[[#This Row],[Medicine]],Prices!$A:$D,4,FALSE)</f>
        <v>6</v>
      </c>
      <c r="F26" s="11">
        <f>Orders[[#This Row],[Quantity Ordered]]*Orders[[#This Row],[Unit Price]]</f>
        <v>102</v>
      </c>
      <c r="G26" s="10">
        <v>45984</v>
      </c>
      <c r="H26" s="10">
        <v>46060</v>
      </c>
    </row>
    <row r="27" spans="1:8">
      <c r="A27" s="9" t="s">
        <v>146</v>
      </c>
      <c r="B27" s="9" t="s">
        <v>250</v>
      </c>
      <c r="C27" s="9" t="str">
        <f>VLOOKUP(Orders[[#This Row],[Medicine]],Prices!$A:$C,3,FALSE)</f>
        <v>Lifecare</v>
      </c>
      <c r="D27" s="13">
        <v>19</v>
      </c>
      <c r="E27" s="11">
        <f>VLOOKUP(Orders[[#This Row],[Medicine]],Prices!$A:$D,4,FALSE)</f>
        <v>2</v>
      </c>
      <c r="F27" s="11">
        <f>Orders[[#This Row],[Quantity Ordered]]*Orders[[#This Row],[Unit Price]]</f>
        <v>38</v>
      </c>
      <c r="G27" s="10">
        <v>45986</v>
      </c>
      <c r="H27" s="10">
        <v>46065</v>
      </c>
    </row>
    <row r="28" spans="1:8">
      <c r="A28" s="9" t="s">
        <v>147</v>
      </c>
      <c r="B28" s="9" t="s">
        <v>252</v>
      </c>
      <c r="C28" s="9" t="str">
        <f>VLOOKUP(Orders[[#This Row],[Medicine]],Prices!$A:$C,3,FALSE)</f>
        <v>Lifecare</v>
      </c>
      <c r="D28" s="13">
        <v>18</v>
      </c>
      <c r="E28" s="11">
        <f>VLOOKUP(Orders[[#This Row],[Medicine]],Prices!$A:$D,4,FALSE)</f>
        <v>4</v>
      </c>
      <c r="F28" s="11">
        <f>Orders[[#This Row],[Quantity Ordered]]*Orders[[#This Row],[Unit Price]]</f>
        <v>72</v>
      </c>
      <c r="G28" s="10">
        <v>45988</v>
      </c>
      <c r="H28" s="10">
        <v>46070</v>
      </c>
    </row>
    <row r="29" spans="1:8">
      <c r="A29" s="9" t="s">
        <v>148</v>
      </c>
      <c r="B29" s="9" t="s">
        <v>333</v>
      </c>
      <c r="C29" s="9" t="str">
        <f>VLOOKUP(Orders[[#This Row],[Medicine]],Prices!$A:$C,3,FALSE)</f>
        <v>Lifecare</v>
      </c>
      <c r="D29" s="13">
        <v>11</v>
      </c>
      <c r="E29" s="11">
        <f>VLOOKUP(Orders[[#This Row],[Medicine]],Prices!$A:$D,4,FALSE)</f>
        <v>8</v>
      </c>
      <c r="F29" s="11">
        <f>Orders[[#This Row],[Quantity Ordered]]*Orders[[#This Row],[Unit Price]]</f>
        <v>88</v>
      </c>
      <c r="G29" s="10">
        <v>45990</v>
      </c>
      <c r="H29" s="10">
        <v>46075</v>
      </c>
    </row>
    <row r="30" spans="1:8">
      <c r="A30" s="9" t="s">
        <v>149</v>
      </c>
      <c r="B30" s="9" t="s">
        <v>244</v>
      </c>
      <c r="C30" s="9" t="str">
        <f>VLOOKUP(Orders[[#This Row],[Medicine]],Prices!$A:$C,3,FALSE)</f>
        <v>Lifecare</v>
      </c>
      <c r="D30" s="13">
        <v>12</v>
      </c>
      <c r="E30" s="11">
        <f>VLOOKUP(Orders[[#This Row],[Medicine]],Prices!$A:$D,4,FALSE)</f>
        <v>4</v>
      </c>
      <c r="F30" s="11">
        <f>Orders[[#This Row],[Quantity Ordered]]*Orders[[#This Row],[Unit Price]]</f>
        <v>48</v>
      </c>
      <c r="G30" s="10">
        <v>45992</v>
      </c>
      <c r="H30" s="10">
        <v>46080</v>
      </c>
    </row>
    <row r="31" spans="1:8">
      <c r="A31" s="9" t="s">
        <v>150</v>
      </c>
      <c r="B31" s="9" t="s">
        <v>274</v>
      </c>
      <c r="C31" s="9" t="str">
        <f>VLOOKUP(Orders[[#This Row],[Medicine]],Prices!$A:$C,3,FALSE)</f>
        <v>Lifecare</v>
      </c>
      <c r="D31" s="13">
        <v>11</v>
      </c>
      <c r="E31" s="11">
        <f>VLOOKUP(Orders[[#This Row],[Medicine]],Prices!$A:$D,4,FALSE)</f>
        <v>1</v>
      </c>
      <c r="F31" s="11">
        <f>Orders[[#This Row],[Quantity Ordered]]*Orders[[#This Row],[Unit Price]]</f>
        <v>11</v>
      </c>
      <c r="G31" s="10">
        <v>45994</v>
      </c>
      <c r="H31" s="10">
        <v>46085</v>
      </c>
    </row>
    <row r="32" spans="1:8">
      <c r="A32" s="9" t="s">
        <v>151</v>
      </c>
      <c r="B32" s="9" t="s">
        <v>237</v>
      </c>
      <c r="C32" s="9" t="str">
        <f>VLOOKUP(Orders[[#This Row],[Medicine]],Prices!$A:$C,3,FALSE)</f>
        <v>Lifecare</v>
      </c>
      <c r="D32" s="13">
        <v>12</v>
      </c>
      <c r="E32" s="11">
        <f>VLOOKUP(Orders[[#This Row],[Medicine]],Prices!$A:$D,4,FALSE)</f>
        <v>4</v>
      </c>
      <c r="F32" s="11">
        <f>Orders[[#This Row],[Quantity Ordered]]*Orders[[#This Row],[Unit Price]]</f>
        <v>48</v>
      </c>
      <c r="G32" s="10">
        <v>45996</v>
      </c>
      <c r="H32" s="10">
        <v>46090</v>
      </c>
    </row>
    <row r="33" spans="1:8">
      <c r="A33" s="9" t="s">
        <v>152</v>
      </c>
      <c r="B33" s="9" t="s">
        <v>251</v>
      </c>
      <c r="C33" s="9" t="str">
        <f>VLOOKUP(Orders[[#This Row],[Medicine]],Prices!$A:$C,3,FALSE)</f>
        <v>Lifecare</v>
      </c>
      <c r="D33" s="13">
        <v>14</v>
      </c>
      <c r="E33" s="11">
        <f>VLOOKUP(Orders[[#This Row],[Medicine]],Prices!$A:$D,4,FALSE)</f>
        <v>5</v>
      </c>
      <c r="F33" s="11">
        <f>Orders[[#This Row],[Quantity Ordered]]*Orders[[#This Row],[Unit Price]]</f>
        <v>70</v>
      </c>
      <c r="G33" s="10">
        <v>45998</v>
      </c>
      <c r="H33" s="10">
        <v>46095</v>
      </c>
    </row>
    <row r="34" spans="1:8">
      <c r="A34" s="9" t="s">
        <v>153</v>
      </c>
      <c r="B34" s="9" t="s">
        <v>253</v>
      </c>
      <c r="C34" s="9" t="str">
        <f>VLOOKUP(Orders[[#This Row],[Medicine]],Prices!$A:$C,3,FALSE)</f>
        <v>Lifecare</v>
      </c>
      <c r="D34" s="13">
        <v>16</v>
      </c>
      <c r="E34" s="11">
        <f>VLOOKUP(Orders[[#This Row],[Medicine]],Prices!$A:$D,4,FALSE)</f>
        <v>9</v>
      </c>
      <c r="F34" s="11">
        <f>Orders[[#This Row],[Quantity Ordered]]*Orders[[#This Row],[Unit Price]]</f>
        <v>144</v>
      </c>
      <c r="G34" s="10">
        <v>46000</v>
      </c>
      <c r="H34" s="10">
        <v>46100</v>
      </c>
    </row>
    <row r="35" spans="1:8">
      <c r="A35" s="9" t="s">
        <v>154</v>
      </c>
      <c r="B35" s="9" t="s">
        <v>264</v>
      </c>
      <c r="C35" s="9" t="str">
        <f>VLOOKUP(Orders[[#This Row],[Medicine]],Prices!$A:$C,3,FALSE)</f>
        <v>Lifecare</v>
      </c>
      <c r="D35" s="13">
        <v>15</v>
      </c>
      <c r="E35" s="11">
        <f>VLOOKUP(Orders[[#This Row],[Medicine]],Prices!$A:$D,4,FALSE)</f>
        <v>2</v>
      </c>
      <c r="F35" s="11">
        <f>Orders[[#This Row],[Quantity Ordered]]*Orders[[#This Row],[Unit Price]]</f>
        <v>30</v>
      </c>
      <c r="G35" s="10">
        <v>46002</v>
      </c>
      <c r="H35" s="10">
        <v>46105</v>
      </c>
    </row>
    <row r="36" spans="1:8">
      <c r="A36" s="9" t="s">
        <v>155</v>
      </c>
      <c r="B36" s="9" t="s">
        <v>321</v>
      </c>
      <c r="C36" s="9" t="str">
        <f>VLOOKUP(Orders[[#This Row],[Medicine]],Prices!$A:$C,3,FALSE)</f>
        <v>Lifecare</v>
      </c>
      <c r="D36" s="13">
        <v>16</v>
      </c>
      <c r="E36" s="11">
        <f>VLOOKUP(Orders[[#This Row],[Medicine]],Prices!$A:$D,4,FALSE)</f>
        <v>5</v>
      </c>
      <c r="F36" s="11">
        <f>Orders[[#This Row],[Quantity Ordered]]*Orders[[#This Row],[Unit Price]]</f>
        <v>80</v>
      </c>
      <c r="G36" s="10">
        <v>46004</v>
      </c>
      <c r="H36" s="10">
        <v>46110</v>
      </c>
    </row>
    <row r="37" spans="1:8">
      <c r="A37" s="9" t="s">
        <v>156</v>
      </c>
      <c r="B37" s="9" t="s">
        <v>245</v>
      </c>
      <c r="C37" s="9" t="str">
        <f>VLOOKUP(Orders[[#This Row],[Medicine]],Prices!$A:$C,3,FALSE)</f>
        <v>MedCare</v>
      </c>
      <c r="D37" s="13">
        <v>18</v>
      </c>
      <c r="E37" s="11">
        <f>VLOOKUP(Orders[[#This Row],[Medicine]],Prices!$A:$D,4,FALSE)</f>
        <v>2</v>
      </c>
      <c r="F37" s="11">
        <f>Orders[[#This Row],[Quantity Ordered]]*Orders[[#This Row],[Unit Price]]</f>
        <v>36</v>
      </c>
      <c r="G37" s="10">
        <v>46006</v>
      </c>
      <c r="H37" s="10">
        <v>46115</v>
      </c>
    </row>
    <row r="38" spans="1:8">
      <c r="A38" s="9" t="s">
        <v>157</v>
      </c>
      <c r="B38" s="9" t="s">
        <v>307</v>
      </c>
      <c r="C38" s="9" t="str">
        <f>VLOOKUP(Orders[[#This Row],[Medicine]],Prices!$A:$C,3,FALSE)</f>
        <v>MedCare</v>
      </c>
      <c r="D38" s="13">
        <v>15</v>
      </c>
      <c r="E38" s="11">
        <f>VLOOKUP(Orders[[#This Row],[Medicine]],Prices!$A:$D,4,FALSE)</f>
        <v>6</v>
      </c>
      <c r="F38" s="11">
        <f>Orders[[#This Row],[Quantity Ordered]]*Orders[[#This Row],[Unit Price]]</f>
        <v>90</v>
      </c>
      <c r="G38" s="10">
        <v>46008</v>
      </c>
      <c r="H38" s="10">
        <v>46120</v>
      </c>
    </row>
    <row r="39" spans="1:8">
      <c r="A39" s="9" t="s">
        <v>158</v>
      </c>
      <c r="B39" s="9" t="s">
        <v>271</v>
      </c>
      <c r="C39" s="9" t="str">
        <f>VLOOKUP(Orders[[#This Row],[Medicine]],Prices!$A:$C,3,FALSE)</f>
        <v>MedCare</v>
      </c>
      <c r="D39" s="13">
        <v>13</v>
      </c>
      <c r="E39" s="11">
        <f>VLOOKUP(Orders[[#This Row],[Medicine]],Prices!$A:$D,4,FALSE)</f>
        <v>1</v>
      </c>
      <c r="F39" s="11">
        <f>Orders[[#This Row],[Quantity Ordered]]*Orders[[#This Row],[Unit Price]]</f>
        <v>13</v>
      </c>
      <c r="G39" s="10">
        <v>46010</v>
      </c>
      <c r="H39" s="10">
        <v>46125</v>
      </c>
    </row>
    <row r="40" spans="1:8">
      <c r="A40" s="9" t="s">
        <v>159</v>
      </c>
      <c r="B40" s="9" t="s">
        <v>292</v>
      </c>
      <c r="C40" s="9" t="str">
        <f>VLOOKUP(Orders[[#This Row],[Medicine]],Prices!$A:$C,3,FALSE)</f>
        <v>MedCare</v>
      </c>
      <c r="D40" s="13">
        <v>13</v>
      </c>
      <c r="E40" s="11">
        <f>VLOOKUP(Orders[[#This Row],[Medicine]],Prices!$A:$D,4,FALSE)</f>
        <v>1</v>
      </c>
      <c r="F40" s="11">
        <f>Orders[[#This Row],[Quantity Ordered]]*Orders[[#This Row],[Unit Price]]</f>
        <v>13</v>
      </c>
      <c r="G40" s="10">
        <v>46012</v>
      </c>
      <c r="H40" s="10">
        <v>46130</v>
      </c>
    </row>
    <row r="41" spans="1:8">
      <c r="A41" s="9" t="s">
        <v>160</v>
      </c>
      <c r="B41" s="9" t="s">
        <v>277</v>
      </c>
      <c r="C41" s="9" t="str">
        <f>VLOOKUP(Orders[[#This Row],[Medicine]],Prices!$A:$C,3,FALSE)</f>
        <v>MedCare</v>
      </c>
      <c r="D41" s="13">
        <v>15</v>
      </c>
      <c r="E41" s="11">
        <f>VLOOKUP(Orders[[#This Row],[Medicine]],Prices!$A:$D,4,FALSE)</f>
        <v>3</v>
      </c>
      <c r="F41" s="11">
        <f>Orders[[#This Row],[Quantity Ordered]]*Orders[[#This Row],[Unit Price]]</f>
        <v>45</v>
      </c>
      <c r="G41" s="10">
        <v>46014</v>
      </c>
      <c r="H41" s="10">
        <v>46135</v>
      </c>
    </row>
    <row r="42" spans="1:8">
      <c r="A42" s="9" t="s">
        <v>161</v>
      </c>
      <c r="B42" s="9" t="s">
        <v>331</v>
      </c>
      <c r="C42" s="9" t="str">
        <f>VLOOKUP(Orders[[#This Row],[Medicine]],Prices!$A:$C,3,FALSE)</f>
        <v>MedCare</v>
      </c>
      <c r="D42" s="13">
        <v>16</v>
      </c>
      <c r="E42" s="11">
        <f>VLOOKUP(Orders[[#This Row],[Medicine]],Prices!$A:$D,4,FALSE)</f>
        <v>9</v>
      </c>
      <c r="F42" s="11">
        <f>Orders[[#This Row],[Quantity Ordered]]*Orders[[#This Row],[Unit Price]]</f>
        <v>144</v>
      </c>
      <c r="G42" s="10">
        <v>46016</v>
      </c>
      <c r="H42" s="10">
        <v>46140</v>
      </c>
    </row>
    <row r="43" spans="1:8">
      <c r="A43" s="9" t="s">
        <v>162</v>
      </c>
      <c r="B43" s="9" t="s">
        <v>247</v>
      </c>
      <c r="C43" s="9" t="str">
        <f>VLOOKUP(Orders[[#This Row],[Medicine]],Prices!$A:$C,3,FALSE)</f>
        <v>MedCare</v>
      </c>
      <c r="D43" s="13">
        <v>17</v>
      </c>
      <c r="E43" s="11">
        <f>VLOOKUP(Orders[[#This Row],[Medicine]],Prices!$A:$D,4,FALSE)</f>
        <v>7</v>
      </c>
      <c r="F43" s="11">
        <f>Orders[[#This Row],[Quantity Ordered]]*Orders[[#This Row],[Unit Price]]</f>
        <v>119</v>
      </c>
      <c r="G43" s="10">
        <v>46018</v>
      </c>
      <c r="H43" s="10">
        <v>46145</v>
      </c>
    </row>
    <row r="44" spans="1:8">
      <c r="A44" s="9" t="s">
        <v>163</v>
      </c>
      <c r="B44" s="9" t="s">
        <v>284</v>
      </c>
      <c r="C44" s="9" t="str">
        <f>VLOOKUP(Orders[[#This Row],[Medicine]],Prices!$A:$C,3,FALSE)</f>
        <v>MedCare</v>
      </c>
      <c r="D44" s="13">
        <v>19</v>
      </c>
      <c r="E44" s="11">
        <f>VLOOKUP(Orders[[#This Row],[Medicine]],Prices!$A:$D,4,FALSE)</f>
        <v>3</v>
      </c>
      <c r="F44" s="11">
        <f>Orders[[#This Row],[Quantity Ordered]]*Orders[[#This Row],[Unit Price]]</f>
        <v>57</v>
      </c>
      <c r="G44" s="10">
        <v>46020</v>
      </c>
      <c r="H44" s="10">
        <v>46150</v>
      </c>
    </row>
    <row r="45" spans="1:8">
      <c r="A45" s="9" t="s">
        <v>164</v>
      </c>
      <c r="B45" s="9" t="s">
        <v>227</v>
      </c>
      <c r="C45" s="9" t="str">
        <f>VLOOKUP(Orders[[#This Row],[Medicine]],Prices!$A:$C,3,FALSE)</f>
        <v>MedCare</v>
      </c>
      <c r="D45" s="13">
        <v>18</v>
      </c>
      <c r="E45" s="11">
        <f>VLOOKUP(Orders[[#This Row],[Medicine]],Prices!$A:$D,4,FALSE)</f>
        <v>9</v>
      </c>
      <c r="F45" s="11">
        <f>Orders[[#This Row],[Quantity Ordered]]*Orders[[#This Row],[Unit Price]]</f>
        <v>162</v>
      </c>
      <c r="G45" s="10">
        <v>46022</v>
      </c>
      <c r="H45" s="10">
        <v>46155</v>
      </c>
    </row>
    <row r="46" spans="1:8">
      <c r="A46" s="9" t="s">
        <v>165</v>
      </c>
      <c r="B46" s="9" t="s">
        <v>258</v>
      </c>
      <c r="C46" s="9" t="str">
        <f>VLOOKUP(Orders[[#This Row],[Medicine]],Prices!$A:$C,3,FALSE)</f>
        <v>MedCare</v>
      </c>
      <c r="D46" s="13">
        <v>11</v>
      </c>
      <c r="E46" s="11">
        <f>VLOOKUP(Orders[[#This Row],[Medicine]],Prices!$A:$D,4,FALSE)</f>
        <v>9</v>
      </c>
      <c r="F46" s="11">
        <f>Orders[[#This Row],[Quantity Ordered]]*Orders[[#This Row],[Unit Price]]</f>
        <v>99</v>
      </c>
      <c r="G46" s="10">
        <v>46024</v>
      </c>
      <c r="H46" s="10">
        <v>46160</v>
      </c>
    </row>
    <row r="47" spans="1:8">
      <c r="A47" s="9" t="s">
        <v>166</v>
      </c>
      <c r="B47" s="9" t="s">
        <v>240</v>
      </c>
      <c r="C47" s="9" t="str">
        <f>VLOOKUP(Orders[[#This Row],[Medicine]],Prices!$A:$C,3,FALSE)</f>
        <v>MedCare</v>
      </c>
      <c r="D47" s="13">
        <v>12</v>
      </c>
      <c r="E47" s="11">
        <f>VLOOKUP(Orders[[#This Row],[Medicine]],Prices!$A:$D,4,FALSE)</f>
        <v>8</v>
      </c>
      <c r="F47" s="11">
        <f>Orders[[#This Row],[Quantity Ordered]]*Orders[[#This Row],[Unit Price]]</f>
        <v>96</v>
      </c>
      <c r="G47" s="10">
        <v>46026</v>
      </c>
      <c r="H47" s="10">
        <v>46165</v>
      </c>
    </row>
    <row r="48" spans="1:8">
      <c r="A48" s="9" t="s">
        <v>167</v>
      </c>
      <c r="B48" s="9" t="s">
        <v>330</v>
      </c>
      <c r="C48" s="9" t="str">
        <f>VLOOKUP(Orders[[#This Row],[Medicine]],Prices!$A:$C,3,FALSE)</f>
        <v>MedCare</v>
      </c>
      <c r="D48" s="13">
        <v>11</v>
      </c>
      <c r="E48" s="11">
        <f>VLOOKUP(Orders[[#This Row],[Medicine]],Prices!$A:$D,4,FALSE)</f>
        <v>2</v>
      </c>
      <c r="F48" s="11">
        <f>Orders[[#This Row],[Quantity Ordered]]*Orders[[#This Row],[Unit Price]]</f>
        <v>22</v>
      </c>
      <c r="G48" s="10">
        <v>46028</v>
      </c>
      <c r="H48" s="10">
        <v>46170</v>
      </c>
    </row>
    <row r="49" spans="1:8">
      <c r="A49" s="9" t="s">
        <v>168</v>
      </c>
      <c r="B49" s="9" t="s">
        <v>299</v>
      </c>
      <c r="C49" s="9" t="str">
        <f>VLOOKUP(Orders[[#This Row],[Medicine]],Prices!$A:$C,3,FALSE)</f>
        <v>MedCare</v>
      </c>
      <c r="D49" s="13">
        <v>12</v>
      </c>
      <c r="E49" s="11">
        <f>VLOOKUP(Orders[[#This Row],[Medicine]],Prices!$A:$D,4,FALSE)</f>
        <v>9</v>
      </c>
      <c r="F49" s="11">
        <f>Orders[[#This Row],[Quantity Ordered]]*Orders[[#This Row],[Unit Price]]</f>
        <v>108</v>
      </c>
      <c r="G49" s="10">
        <v>46030</v>
      </c>
      <c r="H49" s="10">
        <v>46175</v>
      </c>
    </row>
    <row r="50" spans="1:8">
      <c r="A50" s="9" t="s">
        <v>169</v>
      </c>
      <c r="B50" s="9" t="s">
        <v>308</v>
      </c>
      <c r="C50" s="9" t="str">
        <f>VLOOKUP(Orders[[#This Row],[Medicine]],Prices!$A:$C,3,FALSE)</f>
        <v>MedCare</v>
      </c>
      <c r="D50" s="13">
        <v>14</v>
      </c>
      <c r="E50" s="11">
        <f>VLOOKUP(Orders[[#This Row],[Medicine]],Prices!$A:$D,4,FALSE)</f>
        <v>1</v>
      </c>
      <c r="F50" s="11">
        <f>Orders[[#This Row],[Quantity Ordered]]*Orders[[#This Row],[Unit Price]]</f>
        <v>14</v>
      </c>
      <c r="G50" s="10">
        <v>46032</v>
      </c>
      <c r="H50" s="10">
        <v>46180</v>
      </c>
    </row>
    <row r="51" spans="1:8">
      <c r="A51" s="9" t="s">
        <v>170</v>
      </c>
      <c r="B51" s="9" t="s">
        <v>241</v>
      </c>
      <c r="C51" s="9" t="str">
        <f>VLOOKUP(Orders[[#This Row],[Medicine]],Prices!$A:$C,3,FALSE)</f>
        <v>Apex PharmaSolutions</v>
      </c>
      <c r="D51" s="13">
        <v>16</v>
      </c>
      <c r="E51" s="11">
        <f>VLOOKUP(Orders[[#This Row],[Medicine]],Prices!$A:$D,4,FALSE)</f>
        <v>9</v>
      </c>
      <c r="F51" s="11">
        <f>Orders[[#This Row],[Quantity Ordered]]*Orders[[#This Row],[Unit Price]]</f>
        <v>144</v>
      </c>
      <c r="G51" s="10">
        <v>46034</v>
      </c>
      <c r="H51" s="10">
        <v>46185</v>
      </c>
    </row>
    <row r="52" spans="1:8">
      <c r="A52" s="9" t="s">
        <v>171</v>
      </c>
      <c r="B52" s="9" t="s">
        <v>281</v>
      </c>
      <c r="C52" s="9" t="str">
        <f>VLOOKUP(Orders[[#This Row],[Medicine]],Prices!$A:$C,3,FALSE)</f>
        <v>Apex PharmaSolutions</v>
      </c>
      <c r="D52" s="13">
        <v>15</v>
      </c>
      <c r="E52" s="11">
        <f>VLOOKUP(Orders[[#This Row],[Medicine]],Prices!$A:$D,4,FALSE)</f>
        <v>5</v>
      </c>
      <c r="F52" s="11">
        <f>Orders[[#This Row],[Quantity Ordered]]*Orders[[#This Row],[Unit Price]]</f>
        <v>75</v>
      </c>
      <c r="G52" s="10">
        <v>46036</v>
      </c>
      <c r="H52" s="10">
        <v>46190</v>
      </c>
    </row>
    <row r="53" spans="1:8">
      <c r="A53" s="9" t="s">
        <v>172</v>
      </c>
      <c r="B53" s="9" t="s">
        <v>328</v>
      </c>
      <c r="C53" s="9" t="str">
        <f>VLOOKUP(Orders[[#This Row],[Medicine]],Prices!$A:$C,3,FALSE)</f>
        <v>Apex PharmaSolutions</v>
      </c>
      <c r="D53" s="13">
        <v>16</v>
      </c>
      <c r="E53" s="11">
        <f>VLOOKUP(Orders[[#This Row],[Medicine]],Prices!$A:$D,4,FALSE)</f>
        <v>5</v>
      </c>
      <c r="F53" s="11">
        <f>Orders[[#This Row],[Quantity Ordered]]*Orders[[#This Row],[Unit Price]]</f>
        <v>80</v>
      </c>
      <c r="G53" s="10">
        <v>46038</v>
      </c>
      <c r="H53" s="10">
        <v>46195</v>
      </c>
    </row>
    <row r="54" spans="1:8">
      <c r="A54" s="9" t="s">
        <v>173</v>
      </c>
      <c r="B54" s="9" t="s">
        <v>255</v>
      </c>
      <c r="C54" s="9" t="str">
        <f>VLOOKUP(Orders[[#This Row],[Medicine]],Prices!$A:$C,3,FALSE)</f>
        <v>Apex PharmaSolutions</v>
      </c>
      <c r="D54" s="13">
        <v>18</v>
      </c>
      <c r="E54" s="11">
        <f>VLOOKUP(Orders[[#This Row],[Medicine]],Prices!$A:$D,4,FALSE)</f>
        <v>9</v>
      </c>
      <c r="F54" s="11">
        <f>Orders[[#This Row],[Quantity Ordered]]*Orders[[#This Row],[Unit Price]]</f>
        <v>162</v>
      </c>
      <c r="G54" s="10">
        <v>46040</v>
      </c>
      <c r="H54" s="10">
        <v>46200</v>
      </c>
    </row>
    <row r="55" spans="1:8">
      <c r="A55" s="9" t="s">
        <v>174</v>
      </c>
      <c r="B55" s="9" t="s">
        <v>266</v>
      </c>
      <c r="C55" s="9" t="str">
        <f>VLOOKUP(Orders[[#This Row],[Medicine]],Prices!$A:$C,3,FALSE)</f>
        <v>Apex PharmaSolutions</v>
      </c>
      <c r="D55" s="13">
        <v>15</v>
      </c>
      <c r="E55" s="11">
        <f>VLOOKUP(Orders[[#This Row],[Medicine]],Prices!$A:$D,4,FALSE)</f>
        <v>2</v>
      </c>
      <c r="F55" s="11">
        <f>Orders[[#This Row],[Quantity Ordered]]*Orders[[#This Row],[Unit Price]]</f>
        <v>30</v>
      </c>
      <c r="G55" s="10">
        <v>46042</v>
      </c>
      <c r="H55" s="10">
        <v>46205</v>
      </c>
    </row>
    <row r="56" spans="1:8">
      <c r="A56" s="9" t="s">
        <v>175</v>
      </c>
      <c r="B56" s="9" t="s">
        <v>323</v>
      </c>
      <c r="C56" s="9" t="str">
        <f>VLOOKUP(Orders[[#This Row],[Medicine]],Prices!$A:$C,3,FALSE)</f>
        <v>Apex PharmaSolutions</v>
      </c>
      <c r="D56" s="13">
        <v>13</v>
      </c>
      <c r="E56" s="11">
        <f>VLOOKUP(Orders[[#This Row],[Medicine]],Prices!$A:$D,4,FALSE)</f>
        <v>2</v>
      </c>
      <c r="F56" s="11">
        <f>Orders[[#This Row],[Quantity Ordered]]*Orders[[#This Row],[Unit Price]]</f>
        <v>26</v>
      </c>
      <c r="G56" s="10">
        <v>46044</v>
      </c>
      <c r="H56" s="10">
        <v>46210</v>
      </c>
    </row>
    <row r="57" spans="1:8">
      <c r="A57" s="9" t="s">
        <v>176</v>
      </c>
      <c r="B57" s="9" t="s">
        <v>315</v>
      </c>
      <c r="C57" s="9" t="str">
        <f>VLOOKUP(Orders[[#This Row],[Medicine]],Prices!$A:$C,3,FALSE)</f>
        <v>Apex PharmaSolutions</v>
      </c>
      <c r="D57" s="13">
        <v>13</v>
      </c>
      <c r="E57" s="11">
        <f>VLOOKUP(Orders[[#This Row],[Medicine]],Prices!$A:$D,4,FALSE)</f>
        <v>4</v>
      </c>
      <c r="F57" s="11">
        <f>Orders[[#This Row],[Quantity Ordered]]*Orders[[#This Row],[Unit Price]]</f>
        <v>52</v>
      </c>
      <c r="G57" s="10">
        <v>46046</v>
      </c>
      <c r="H57" s="10">
        <v>46215</v>
      </c>
    </row>
    <row r="58" spans="1:8">
      <c r="A58" s="9" t="s">
        <v>177</v>
      </c>
      <c r="B58" s="9" t="s">
        <v>301</v>
      </c>
      <c r="C58" s="9" t="str">
        <f>VLOOKUP(Orders[[#This Row],[Medicine]],Prices!$A:$C,3,FALSE)</f>
        <v>Apex PharmaSolutions</v>
      </c>
      <c r="D58" s="13">
        <v>15</v>
      </c>
      <c r="E58" s="11">
        <f>VLOOKUP(Orders[[#This Row],[Medicine]],Prices!$A:$D,4,FALSE)</f>
        <v>10</v>
      </c>
      <c r="F58" s="11">
        <f>Orders[[#This Row],[Quantity Ordered]]*Orders[[#This Row],[Unit Price]]</f>
        <v>150</v>
      </c>
      <c r="G58" s="10">
        <v>46048</v>
      </c>
      <c r="H58" s="10">
        <v>46220</v>
      </c>
    </row>
    <row r="59" spans="1:8">
      <c r="A59" s="9" t="s">
        <v>178</v>
      </c>
      <c r="B59" s="9" t="s">
        <v>305</v>
      </c>
      <c r="C59" s="9" t="str">
        <f>VLOOKUP(Orders[[#This Row],[Medicine]],Prices!$A:$C,3,FALSE)</f>
        <v>Apex PharmaSolutions</v>
      </c>
      <c r="D59" s="13">
        <v>16</v>
      </c>
      <c r="E59" s="11">
        <f>VLOOKUP(Orders[[#This Row],[Medicine]],Prices!$A:$D,4,FALSE)</f>
        <v>8</v>
      </c>
      <c r="F59" s="11">
        <f>Orders[[#This Row],[Quantity Ordered]]*Orders[[#This Row],[Unit Price]]</f>
        <v>128</v>
      </c>
      <c r="G59" s="10">
        <v>46050</v>
      </c>
      <c r="H59" s="10">
        <v>46225</v>
      </c>
    </row>
    <row r="60" spans="1:8">
      <c r="A60" s="9" t="s">
        <v>179</v>
      </c>
      <c r="B60" s="9" t="s">
        <v>311</v>
      </c>
      <c r="C60" s="9" t="str">
        <f>VLOOKUP(Orders[[#This Row],[Medicine]],Prices!$A:$C,3,FALSE)</f>
        <v>Apex PharmaSolutions</v>
      </c>
      <c r="D60" s="13">
        <v>17</v>
      </c>
      <c r="E60" s="11">
        <f>VLOOKUP(Orders[[#This Row],[Medicine]],Prices!$A:$D,4,FALSE)</f>
        <v>4</v>
      </c>
      <c r="F60" s="11">
        <f>Orders[[#This Row],[Quantity Ordered]]*Orders[[#This Row],[Unit Price]]</f>
        <v>68</v>
      </c>
      <c r="G60" s="10">
        <v>46052</v>
      </c>
      <c r="H60" s="10">
        <v>46230</v>
      </c>
    </row>
    <row r="61" spans="1:8">
      <c r="A61" s="9" t="s">
        <v>180</v>
      </c>
      <c r="B61" s="9" t="s">
        <v>238</v>
      </c>
      <c r="C61" s="9" t="str">
        <f>VLOOKUP(Orders[[#This Row],[Medicine]],Prices!$A:$C,3,FALSE)</f>
        <v>Apex PharmaSolutions</v>
      </c>
      <c r="D61" s="13">
        <v>19</v>
      </c>
      <c r="E61" s="11">
        <f>VLOOKUP(Orders[[#This Row],[Medicine]],Prices!$A:$D,4,FALSE)</f>
        <v>5</v>
      </c>
      <c r="F61" s="11">
        <f>Orders[[#This Row],[Quantity Ordered]]*Orders[[#This Row],[Unit Price]]</f>
        <v>95</v>
      </c>
      <c r="G61" s="10">
        <v>46054</v>
      </c>
      <c r="H61" s="10">
        <v>46235</v>
      </c>
    </row>
    <row r="62" spans="1:8">
      <c r="A62" s="9" t="s">
        <v>181</v>
      </c>
      <c r="B62" s="9" t="s">
        <v>257</v>
      </c>
      <c r="C62" s="9" t="str">
        <f>VLOOKUP(Orders[[#This Row],[Medicine]],Prices!$A:$C,3,FALSE)</f>
        <v>Apex PharmaSolutions</v>
      </c>
      <c r="D62" s="13">
        <v>18</v>
      </c>
      <c r="E62" s="11">
        <f>VLOOKUP(Orders[[#This Row],[Medicine]],Prices!$A:$D,4,FALSE)</f>
        <v>10</v>
      </c>
      <c r="F62" s="11">
        <f>Orders[[#This Row],[Quantity Ordered]]*Orders[[#This Row],[Unit Price]]</f>
        <v>180</v>
      </c>
      <c r="G62" s="10">
        <v>46056</v>
      </c>
      <c r="H62" s="10">
        <v>46240</v>
      </c>
    </row>
    <row r="63" spans="1:8">
      <c r="A63" s="9" t="s">
        <v>182</v>
      </c>
      <c r="B63" s="9" t="s">
        <v>221</v>
      </c>
      <c r="C63" s="9" t="str">
        <f>VLOOKUP(Orders[[#This Row],[Medicine]],Prices!$A:$C,3,FALSE)</f>
        <v>Apex PharmaSolutions</v>
      </c>
      <c r="D63" s="13">
        <v>11</v>
      </c>
      <c r="E63" s="11">
        <f>VLOOKUP(Orders[[#This Row],[Medicine]],Prices!$A:$D,4,FALSE)</f>
        <v>7</v>
      </c>
      <c r="F63" s="11">
        <f>Orders[[#This Row],[Quantity Ordered]]*Orders[[#This Row],[Unit Price]]</f>
        <v>77</v>
      </c>
      <c r="G63" s="10">
        <v>46058</v>
      </c>
      <c r="H63" s="10">
        <v>46245</v>
      </c>
    </row>
    <row r="64" spans="1:8">
      <c r="A64" s="9" t="s">
        <v>183</v>
      </c>
      <c r="B64" s="9" t="s">
        <v>249</v>
      </c>
      <c r="C64" s="9" t="str">
        <f>VLOOKUP(Orders[[#This Row],[Medicine]],Prices!$A:$C,3,FALSE)</f>
        <v>Apex PharmaSolutions</v>
      </c>
      <c r="D64" s="13">
        <v>12</v>
      </c>
      <c r="E64" s="11">
        <f>VLOOKUP(Orders[[#This Row],[Medicine]],Prices!$A:$D,4,FALSE)</f>
        <v>5</v>
      </c>
      <c r="F64" s="11">
        <f>Orders[[#This Row],[Quantity Ordered]]*Orders[[#This Row],[Unit Price]]</f>
        <v>60</v>
      </c>
      <c r="G64" s="10">
        <v>46060</v>
      </c>
      <c r="H64" s="10">
        <v>46250</v>
      </c>
    </row>
    <row r="65" spans="1:8">
      <c r="A65" s="9" t="s">
        <v>184</v>
      </c>
      <c r="B65" s="9" t="s">
        <v>322</v>
      </c>
      <c r="C65" s="9" t="str">
        <f>VLOOKUP(Orders[[#This Row],[Medicine]],Prices!$A:$C,3,FALSE)</f>
        <v>Apex PharmaSolutions</v>
      </c>
      <c r="D65" s="13">
        <v>11</v>
      </c>
      <c r="E65" s="11">
        <f>VLOOKUP(Orders[[#This Row],[Medicine]],Prices!$A:$D,4,FALSE)</f>
        <v>1</v>
      </c>
      <c r="F65" s="11">
        <f>Orders[[#This Row],[Quantity Ordered]]*Orders[[#This Row],[Unit Price]]</f>
        <v>11</v>
      </c>
      <c r="G65" s="10">
        <v>46062</v>
      </c>
      <c r="H65" s="10">
        <v>46255</v>
      </c>
    </row>
    <row r="66" spans="1:8">
      <c r="A66" s="9" t="s">
        <v>185</v>
      </c>
      <c r="B66" s="9" t="s">
        <v>267</v>
      </c>
      <c r="C66" s="9" t="str">
        <f>VLOOKUP(Orders[[#This Row],[Medicine]],Prices!$A:$C,3,FALSE)</f>
        <v>Apex PharmaSolutions</v>
      </c>
      <c r="D66" s="13">
        <v>12</v>
      </c>
      <c r="E66" s="11">
        <f>VLOOKUP(Orders[[#This Row],[Medicine]],Prices!$A:$D,4,FALSE)</f>
        <v>2</v>
      </c>
      <c r="F66" s="11">
        <f>Orders[[#This Row],[Quantity Ordered]]*Orders[[#This Row],[Unit Price]]</f>
        <v>24</v>
      </c>
      <c r="G66" s="10">
        <v>46064</v>
      </c>
      <c r="H66" s="10">
        <v>46260</v>
      </c>
    </row>
    <row r="67" spans="1:8">
      <c r="A67" s="9" t="s">
        <v>186</v>
      </c>
      <c r="B67" s="9" t="s">
        <v>243</v>
      </c>
      <c r="C67" s="9" t="str">
        <f>VLOOKUP(Orders[[#This Row],[Medicine]],Prices!$A:$C,3,FALSE)</f>
        <v>Apex PharmaSolutions</v>
      </c>
      <c r="D67" s="13">
        <v>14</v>
      </c>
      <c r="E67" s="11">
        <f>VLOOKUP(Orders[[#This Row],[Medicine]],Prices!$A:$D,4,FALSE)</f>
        <v>4</v>
      </c>
      <c r="F67" s="11">
        <f>Orders[[#This Row],[Quantity Ordered]]*Orders[[#This Row],[Unit Price]]</f>
        <v>56</v>
      </c>
      <c r="G67" s="10">
        <v>46066</v>
      </c>
      <c r="H67" s="10">
        <v>46265</v>
      </c>
    </row>
    <row r="68" spans="1:8">
      <c r="A68" s="9" t="s">
        <v>187</v>
      </c>
      <c r="B68" s="9" t="s">
        <v>236</v>
      </c>
      <c r="C68" s="9" t="str">
        <f>VLOOKUP(Orders[[#This Row],[Medicine]],Prices!$A:$C,3,FALSE)</f>
        <v>Apex PharmaSolutions</v>
      </c>
      <c r="D68" s="13">
        <v>16</v>
      </c>
      <c r="E68" s="11">
        <f>VLOOKUP(Orders[[#This Row],[Medicine]],Prices!$A:$D,4,FALSE)</f>
        <v>9</v>
      </c>
      <c r="F68" s="11">
        <f>Orders[[#This Row],[Quantity Ordered]]*Orders[[#This Row],[Unit Price]]</f>
        <v>144</v>
      </c>
      <c r="G68" s="10">
        <v>46068</v>
      </c>
      <c r="H68" s="10">
        <v>46270</v>
      </c>
    </row>
    <row r="69" spans="1:8">
      <c r="A69" s="9" t="s">
        <v>188</v>
      </c>
      <c r="B69" s="9" t="s">
        <v>294</v>
      </c>
      <c r="C69" s="9" t="str">
        <f>VLOOKUP(Orders[[#This Row],[Medicine]],Prices!$A:$C,3,FALSE)</f>
        <v>Apex PharmaSolutions</v>
      </c>
      <c r="D69" s="13">
        <v>15</v>
      </c>
      <c r="E69" s="11">
        <f>VLOOKUP(Orders[[#This Row],[Medicine]],Prices!$A:$D,4,FALSE)</f>
        <v>6</v>
      </c>
      <c r="F69" s="11">
        <f>Orders[[#This Row],[Quantity Ordered]]*Orders[[#This Row],[Unit Price]]</f>
        <v>90</v>
      </c>
      <c r="G69" s="10">
        <v>46070</v>
      </c>
      <c r="H69" s="10">
        <v>46275</v>
      </c>
    </row>
    <row r="70" spans="1:8">
      <c r="A70" s="9" t="s">
        <v>189</v>
      </c>
      <c r="B70" s="9" t="s">
        <v>222</v>
      </c>
      <c r="C70" s="9" t="str">
        <f>VLOOKUP(Orders[[#This Row],[Medicine]],Prices!$A:$C,3,FALSE)</f>
        <v>Apex PharmaSolutions</v>
      </c>
      <c r="D70" s="13">
        <v>16</v>
      </c>
      <c r="E70" s="11">
        <f>VLOOKUP(Orders[[#This Row],[Medicine]],Prices!$A:$D,4,FALSE)</f>
        <v>8</v>
      </c>
      <c r="F70" s="11">
        <f>Orders[[#This Row],[Quantity Ordered]]*Orders[[#This Row],[Unit Price]]</f>
        <v>128</v>
      </c>
      <c r="G70" s="10">
        <v>46072</v>
      </c>
      <c r="H70" s="10">
        <v>46280</v>
      </c>
    </row>
    <row r="71" spans="1:8">
      <c r="A71" s="9" t="s">
        <v>190</v>
      </c>
      <c r="B71" s="9" t="s">
        <v>316</v>
      </c>
      <c r="C71" s="9" t="str">
        <f>VLOOKUP(Orders[[#This Row],[Medicine]],Prices!$A:$C,3,FALSE)</f>
        <v>Apex PharmaSolutions</v>
      </c>
      <c r="D71" s="13">
        <v>18</v>
      </c>
      <c r="E71" s="11">
        <f>VLOOKUP(Orders[[#This Row],[Medicine]],Prices!$A:$D,4,FALSE)</f>
        <v>7</v>
      </c>
      <c r="F71" s="11">
        <f>Orders[[#This Row],[Quantity Ordered]]*Orders[[#This Row],[Unit Price]]</f>
        <v>126</v>
      </c>
      <c r="G71" s="10">
        <v>46074</v>
      </c>
      <c r="H71" s="10">
        <v>46285</v>
      </c>
    </row>
    <row r="72" spans="1:8">
      <c r="A72" s="9" t="s">
        <v>191</v>
      </c>
      <c r="B72" s="9" t="s">
        <v>246</v>
      </c>
      <c r="C72" s="9" t="str">
        <f>VLOOKUP(Orders[[#This Row],[Medicine]],Prices!$A:$C,3,FALSE)</f>
        <v>Apex PharmaSolutions</v>
      </c>
      <c r="D72" s="13">
        <v>15</v>
      </c>
      <c r="E72" s="11">
        <f>VLOOKUP(Orders[[#This Row],[Medicine]],Prices!$A:$D,4,FALSE)</f>
        <v>9</v>
      </c>
      <c r="F72" s="11">
        <f>Orders[[#This Row],[Quantity Ordered]]*Orders[[#This Row],[Unit Price]]</f>
        <v>135</v>
      </c>
      <c r="G72" s="10">
        <v>46076</v>
      </c>
      <c r="H72" s="10">
        <v>46290</v>
      </c>
    </row>
    <row r="73" spans="1:8">
      <c r="A73" s="9" t="s">
        <v>192</v>
      </c>
      <c r="B73" s="9" t="s">
        <v>263</v>
      </c>
      <c r="C73" s="9" t="str">
        <f>VLOOKUP(Orders[[#This Row],[Medicine]],Prices!$A:$C,3,FALSE)</f>
        <v>Apex PharmaSolutions</v>
      </c>
      <c r="D73" s="13">
        <v>13</v>
      </c>
      <c r="E73" s="11">
        <f>VLOOKUP(Orders[[#This Row],[Medicine]],Prices!$A:$D,4,FALSE)</f>
        <v>6</v>
      </c>
      <c r="F73" s="11">
        <f>Orders[[#This Row],[Quantity Ordered]]*Orders[[#This Row],[Unit Price]]</f>
        <v>78</v>
      </c>
      <c r="G73" s="10">
        <v>46078</v>
      </c>
      <c r="H73" s="10">
        <v>46295</v>
      </c>
    </row>
    <row r="74" spans="1:8">
      <c r="A74" s="9" t="s">
        <v>193</v>
      </c>
      <c r="B74" s="9" t="s">
        <v>297</v>
      </c>
      <c r="C74" s="9" t="str">
        <f>VLOOKUP(Orders[[#This Row],[Medicine]],Prices!$A:$C,3,FALSE)</f>
        <v>VitaStream</v>
      </c>
      <c r="D74" s="13">
        <v>13</v>
      </c>
      <c r="E74" s="11">
        <f>VLOOKUP(Orders[[#This Row],[Medicine]],Prices!$A:$D,4,FALSE)</f>
        <v>4</v>
      </c>
      <c r="F74" s="11">
        <f>Orders[[#This Row],[Quantity Ordered]]*Orders[[#This Row],[Unit Price]]</f>
        <v>52</v>
      </c>
      <c r="G74" s="10">
        <v>46080</v>
      </c>
      <c r="H74" s="10">
        <v>46300</v>
      </c>
    </row>
    <row r="75" spans="1:8">
      <c r="A75" s="9" t="s">
        <v>194</v>
      </c>
      <c r="B75" s="9" t="s">
        <v>113</v>
      </c>
      <c r="C75" s="9" t="str">
        <f>VLOOKUP(Orders[[#This Row],[Medicine]],Prices!$A:$C,3,FALSE)</f>
        <v>VitaStream</v>
      </c>
      <c r="D75" s="13">
        <v>15</v>
      </c>
      <c r="E75" s="11">
        <f>VLOOKUP(Orders[[#This Row],[Medicine]],Prices!$A:$D,4,FALSE)</f>
        <v>9</v>
      </c>
      <c r="F75" s="11">
        <f>Orders[[#This Row],[Quantity Ordered]]*Orders[[#This Row],[Unit Price]]</f>
        <v>135</v>
      </c>
      <c r="G75" s="10">
        <v>46082</v>
      </c>
      <c r="H75" s="10">
        <v>46305</v>
      </c>
    </row>
    <row r="76" spans="1:8">
      <c r="A76" s="9" t="s">
        <v>195</v>
      </c>
      <c r="B76" s="9" t="s">
        <v>113</v>
      </c>
      <c r="C76" s="9" t="str">
        <f>VLOOKUP(Orders[[#This Row],[Medicine]],Prices!$A:$C,3,FALSE)</f>
        <v>VitaStream</v>
      </c>
      <c r="D76" s="13">
        <v>16</v>
      </c>
      <c r="E76" s="11">
        <f>VLOOKUP(Orders[[#This Row],[Medicine]],Prices!$A:$D,4,FALSE)</f>
        <v>9</v>
      </c>
      <c r="F76" s="11">
        <f>Orders[[#This Row],[Quantity Ordered]]*Orders[[#This Row],[Unit Price]]</f>
        <v>144</v>
      </c>
      <c r="G76" s="10">
        <v>46084</v>
      </c>
      <c r="H76" s="10">
        <v>46310</v>
      </c>
    </row>
    <row r="77" spans="1:8">
      <c r="A77" s="9" t="s">
        <v>196</v>
      </c>
      <c r="B77" s="9" t="s">
        <v>302</v>
      </c>
      <c r="C77" s="9" t="str">
        <f>VLOOKUP(Orders[[#This Row],[Medicine]],Prices!$A:$C,3,FALSE)</f>
        <v>MedSupply</v>
      </c>
      <c r="D77" s="13">
        <v>17</v>
      </c>
      <c r="E77" s="11">
        <f>VLOOKUP(Orders[[#This Row],[Medicine]],Prices!$A:$D,4,FALSE)</f>
        <v>2</v>
      </c>
      <c r="F77" s="11">
        <f>Orders[[#This Row],[Quantity Ordered]]*Orders[[#This Row],[Unit Price]]</f>
        <v>34</v>
      </c>
      <c r="G77" s="10">
        <v>46086</v>
      </c>
      <c r="H77" s="10">
        <v>46315</v>
      </c>
    </row>
    <row r="78" spans="1:8">
      <c r="A78" s="9" t="s">
        <v>197</v>
      </c>
      <c r="B78" s="9" t="s">
        <v>287</v>
      </c>
      <c r="C78" s="9" t="str">
        <f>VLOOKUP(Orders[[#This Row],[Medicine]],Prices!$A:$C,3,FALSE)</f>
        <v>MedSupply</v>
      </c>
      <c r="D78" s="13">
        <v>19</v>
      </c>
      <c r="E78" s="11">
        <f>VLOOKUP(Orders[[#This Row],[Medicine]],Prices!$A:$D,4,FALSE)</f>
        <v>3</v>
      </c>
      <c r="F78" s="11">
        <f>Orders[[#This Row],[Quantity Ordered]]*Orders[[#This Row],[Unit Price]]</f>
        <v>57</v>
      </c>
      <c r="G78" s="10">
        <v>46088</v>
      </c>
      <c r="H78" s="10">
        <v>46320</v>
      </c>
    </row>
    <row r="79" spans="1:8">
      <c r="A79" s="9" t="s">
        <v>198</v>
      </c>
      <c r="B79" s="9" t="s">
        <v>279</v>
      </c>
      <c r="C79" s="9" t="str">
        <f>VLOOKUP(Orders[[#This Row],[Medicine]],Prices!$A:$C,3,FALSE)</f>
        <v>MedSupply</v>
      </c>
      <c r="D79" s="13">
        <v>18</v>
      </c>
      <c r="E79" s="11">
        <f>VLOOKUP(Orders[[#This Row],[Medicine]],Prices!$A:$D,4,FALSE)</f>
        <v>3</v>
      </c>
      <c r="F79" s="11">
        <f>Orders[[#This Row],[Quantity Ordered]]*Orders[[#This Row],[Unit Price]]</f>
        <v>54</v>
      </c>
      <c r="G79" s="10">
        <v>46090</v>
      </c>
      <c r="H79" s="10">
        <v>46325</v>
      </c>
    </row>
    <row r="80" spans="1:8">
      <c r="A80" s="9" t="s">
        <v>199</v>
      </c>
      <c r="B80" s="9" t="s">
        <v>265</v>
      </c>
      <c r="C80" s="9" t="str">
        <f>VLOOKUP(Orders[[#This Row],[Medicine]],Prices!$A:$C,3,FALSE)</f>
        <v>MedSupply</v>
      </c>
      <c r="D80" s="13">
        <v>11</v>
      </c>
      <c r="E80" s="11">
        <f>VLOOKUP(Orders[[#This Row],[Medicine]],Prices!$A:$D,4,FALSE)</f>
        <v>5</v>
      </c>
      <c r="F80" s="11">
        <f>Orders[[#This Row],[Quantity Ordered]]*Orders[[#This Row],[Unit Price]]</f>
        <v>55</v>
      </c>
      <c r="G80" s="10">
        <v>46092</v>
      </c>
      <c r="H80" s="10">
        <v>46330</v>
      </c>
    </row>
    <row r="81" spans="1:8">
      <c r="A81" s="9" t="s">
        <v>200</v>
      </c>
      <c r="B81" s="9" t="s">
        <v>320</v>
      </c>
      <c r="C81" s="9" t="str">
        <f>VLOOKUP(Orders[[#This Row],[Medicine]],Prices!$A:$C,3,FALSE)</f>
        <v>MedSupply</v>
      </c>
      <c r="D81" s="13">
        <v>12</v>
      </c>
      <c r="E81" s="11">
        <f>VLOOKUP(Orders[[#This Row],[Medicine]],Prices!$A:$D,4,FALSE)</f>
        <v>6</v>
      </c>
      <c r="F81" s="11">
        <f>Orders[[#This Row],[Quantity Ordered]]*Orders[[#This Row],[Unit Price]]</f>
        <v>72</v>
      </c>
      <c r="G81" s="10">
        <v>46094</v>
      </c>
      <c r="H81" s="10">
        <v>46335</v>
      </c>
    </row>
    <row r="82" spans="1:8">
      <c r="A82" s="9" t="s">
        <v>201</v>
      </c>
      <c r="B82" s="9" t="s">
        <v>296</v>
      </c>
      <c r="C82" s="9" t="str">
        <f>VLOOKUP(Orders[[#This Row],[Medicine]],Prices!$A:$C,3,FALSE)</f>
        <v>MedSupply</v>
      </c>
      <c r="D82" s="13">
        <v>11</v>
      </c>
      <c r="E82" s="11">
        <f>VLOOKUP(Orders[[#This Row],[Medicine]],Prices!$A:$D,4,FALSE)</f>
        <v>1</v>
      </c>
      <c r="F82" s="11">
        <f>Orders[[#This Row],[Quantity Ordered]]*Orders[[#This Row],[Unit Price]]</f>
        <v>11</v>
      </c>
      <c r="G82" s="10">
        <v>46096</v>
      </c>
      <c r="H82" s="10">
        <v>46340</v>
      </c>
    </row>
    <row r="83" spans="1:8">
      <c r="A83" s="9" t="s">
        <v>202</v>
      </c>
      <c r="B83" s="9" t="s">
        <v>269</v>
      </c>
      <c r="C83" s="9" t="str">
        <f>VLOOKUP(Orders[[#This Row],[Medicine]],Prices!$A:$C,3,FALSE)</f>
        <v>VitaStream</v>
      </c>
      <c r="D83" s="13">
        <v>12</v>
      </c>
      <c r="E83" s="11">
        <f>VLOOKUP(Orders[[#This Row],[Medicine]],Prices!$A:$D,4,FALSE)</f>
        <v>4</v>
      </c>
      <c r="F83" s="11">
        <f>Orders[[#This Row],[Quantity Ordered]]*Orders[[#This Row],[Unit Price]]</f>
        <v>48</v>
      </c>
      <c r="G83" s="10">
        <v>46098</v>
      </c>
      <c r="H83" s="10">
        <v>46345</v>
      </c>
    </row>
    <row r="84" spans="1:8">
      <c r="A84" s="9" t="s">
        <v>203</v>
      </c>
      <c r="B84" s="9" t="s">
        <v>273</v>
      </c>
      <c r="C84" s="9" t="str">
        <f>VLOOKUP(Orders[[#This Row],[Medicine]],Prices!$A:$C,3,FALSE)</f>
        <v>VitaStream</v>
      </c>
      <c r="D84" s="13">
        <v>14</v>
      </c>
      <c r="E84" s="11">
        <f>VLOOKUP(Orders[[#This Row],[Medicine]],Prices!$A:$D,4,FALSE)</f>
        <v>1</v>
      </c>
      <c r="F84" s="11">
        <f>Orders[[#This Row],[Quantity Ordered]]*Orders[[#This Row],[Unit Price]]</f>
        <v>14</v>
      </c>
      <c r="G84" s="10">
        <v>46100</v>
      </c>
      <c r="H84" s="10">
        <v>46350</v>
      </c>
    </row>
    <row r="85" spans="1:8">
      <c r="A85" s="9" t="s">
        <v>204</v>
      </c>
      <c r="B85" s="9" t="s">
        <v>327</v>
      </c>
      <c r="C85" s="9" t="str">
        <f>VLOOKUP(Orders[[#This Row],[Medicine]],Prices!$A:$C,3,FALSE)</f>
        <v>VitaStream</v>
      </c>
      <c r="D85" s="13">
        <v>16</v>
      </c>
      <c r="E85" s="11">
        <f>VLOOKUP(Orders[[#This Row],[Medicine]],Prices!$A:$D,4,FALSE)</f>
        <v>5</v>
      </c>
      <c r="F85" s="11">
        <f>Orders[[#This Row],[Quantity Ordered]]*Orders[[#This Row],[Unit Price]]</f>
        <v>80</v>
      </c>
      <c r="G85" s="10">
        <v>46102</v>
      </c>
      <c r="H85" s="10">
        <v>46355</v>
      </c>
    </row>
    <row r="86" spans="1:8">
      <c r="A86" s="9" t="s">
        <v>205</v>
      </c>
      <c r="B86" s="9" t="s">
        <v>304</v>
      </c>
      <c r="C86" s="9" t="str">
        <f>VLOOKUP(Orders[[#This Row],[Medicine]],Prices!$A:$C,3,FALSE)</f>
        <v>VitaStream</v>
      </c>
      <c r="D86" s="13">
        <v>15</v>
      </c>
      <c r="E86" s="11">
        <f>VLOOKUP(Orders[[#This Row],[Medicine]],Prices!$A:$D,4,FALSE)</f>
        <v>9</v>
      </c>
      <c r="F86" s="11">
        <f>Orders[[#This Row],[Quantity Ordered]]*Orders[[#This Row],[Unit Price]]</f>
        <v>135</v>
      </c>
      <c r="G86" s="10">
        <v>46104</v>
      </c>
      <c r="H86" s="10">
        <v>46360</v>
      </c>
    </row>
    <row r="87" spans="1:8">
      <c r="A87" s="9" t="s">
        <v>206</v>
      </c>
      <c r="B87" s="9" t="s">
        <v>254</v>
      </c>
      <c r="C87" s="9" t="str">
        <f>VLOOKUP(Orders[[#This Row],[Medicine]],Prices!$A:$C,3,FALSE)</f>
        <v>VitaStream</v>
      </c>
      <c r="D87" s="13">
        <v>16</v>
      </c>
      <c r="E87" s="11">
        <f>VLOOKUP(Orders[[#This Row],[Medicine]],Prices!$A:$D,4,FALSE)</f>
        <v>6</v>
      </c>
      <c r="F87" s="11">
        <f>Orders[[#This Row],[Quantity Ordered]]*Orders[[#This Row],[Unit Price]]</f>
        <v>96</v>
      </c>
      <c r="G87" s="10">
        <v>46106</v>
      </c>
      <c r="H87" s="10">
        <v>46365</v>
      </c>
    </row>
    <row r="88" spans="1:8">
      <c r="A88" s="9" t="s">
        <v>207</v>
      </c>
      <c r="B88" s="9" t="s">
        <v>295</v>
      </c>
      <c r="C88" s="9" t="str">
        <f>VLOOKUP(Orders[[#This Row],[Medicine]],Prices!$A:$C,3,FALSE)</f>
        <v>VitaStream</v>
      </c>
      <c r="D88" s="13">
        <v>18</v>
      </c>
      <c r="E88" s="11">
        <f>VLOOKUP(Orders[[#This Row],[Medicine]],Prices!$A:$D,4,FALSE)</f>
        <v>4</v>
      </c>
      <c r="F88" s="11">
        <f>Orders[[#This Row],[Quantity Ordered]]*Orders[[#This Row],[Unit Price]]</f>
        <v>72</v>
      </c>
      <c r="G88" s="10">
        <v>46108</v>
      </c>
      <c r="H88" s="10">
        <v>46370</v>
      </c>
    </row>
    <row r="89" spans="1:8">
      <c r="A89" s="9" t="s">
        <v>208</v>
      </c>
      <c r="B89" s="9" t="s">
        <v>280</v>
      </c>
      <c r="C89" s="9" t="str">
        <f>VLOOKUP(Orders[[#This Row],[Medicine]],Prices!$A:$C,3,FALSE)</f>
        <v>VitaStream</v>
      </c>
      <c r="D89" s="13">
        <v>15</v>
      </c>
      <c r="E89" s="11">
        <f>VLOOKUP(Orders[[#This Row],[Medicine]],Prices!$A:$D,4,FALSE)</f>
        <v>8</v>
      </c>
      <c r="F89" s="11">
        <f>Orders[[#This Row],[Quantity Ordered]]*Orders[[#This Row],[Unit Price]]</f>
        <v>120</v>
      </c>
      <c r="G89" s="10">
        <v>46110</v>
      </c>
      <c r="H89" s="10">
        <v>46375</v>
      </c>
    </row>
    <row r="90" spans="1:8">
      <c r="A90" s="9" t="s">
        <v>209</v>
      </c>
      <c r="B90" s="9" t="s">
        <v>242</v>
      </c>
      <c r="C90" s="9" t="str">
        <f>VLOOKUP(Orders[[#This Row],[Medicine]],Prices!$A:$C,3,FALSE)</f>
        <v>VitaStream</v>
      </c>
      <c r="D90" s="13">
        <v>13</v>
      </c>
      <c r="E90" s="11">
        <f>VLOOKUP(Orders[[#This Row],[Medicine]],Prices!$A:$D,4,FALSE)</f>
        <v>1</v>
      </c>
      <c r="F90" s="11">
        <f>Orders[[#This Row],[Quantity Ordered]]*Orders[[#This Row],[Unit Price]]</f>
        <v>13</v>
      </c>
      <c r="G90" s="10">
        <v>46112</v>
      </c>
      <c r="H90" s="10">
        <v>46380</v>
      </c>
    </row>
    <row r="91" spans="1:8">
      <c r="A91" s="9" t="s">
        <v>210</v>
      </c>
      <c r="B91" s="9" t="s">
        <v>319</v>
      </c>
      <c r="C91" s="9" t="str">
        <f>VLOOKUP(Orders[[#This Row],[Medicine]],Prices!$A:$C,3,FALSE)</f>
        <v>VitaStream</v>
      </c>
      <c r="D91" s="13">
        <v>13</v>
      </c>
      <c r="E91" s="11">
        <f>VLOOKUP(Orders[[#This Row],[Medicine]],Prices!$A:$D,4,FALSE)</f>
        <v>6</v>
      </c>
      <c r="F91" s="11">
        <f>Orders[[#This Row],[Quantity Ordered]]*Orders[[#This Row],[Unit Price]]</f>
        <v>78</v>
      </c>
      <c r="G91" s="10">
        <v>46114</v>
      </c>
      <c r="H91" s="10">
        <v>46385</v>
      </c>
    </row>
    <row r="92" spans="1:8">
      <c r="A92" s="9" t="s">
        <v>211</v>
      </c>
      <c r="B92" s="9" t="s">
        <v>283</v>
      </c>
      <c r="C92" s="9" t="str">
        <f>VLOOKUP(Orders[[#This Row],[Medicine]],Prices!$A:$C,3,FALSE)</f>
        <v>VitaStream</v>
      </c>
      <c r="D92" s="13">
        <v>15</v>
      </c>
      <c r="E92" s="11">
        <f>VLOOKUP(Orders[[#This Row],[Medicine]],Prices!$A:$D,4,FALSE)</f>
        <v>2</v>
      </c>
      <c r="F92" s="11">
        <f>Orders[[#This Row],[Quantity Ordered]]*Orders[[#This Row],[Unit Price]]</f>
        <v>30</v>
      </c>
      <c r="G92" s="10">
        <v>46116</v>
      </c>
      <c r="H92" s="10">
        <v>46390</v>
      </c>
    </row>
    <row r="93" spans="1:8">
      <c r="A93" s="9" t="s">
        <v>212</v>
      </c>
      <c r="B93" s="9" t="s">
        <v>256</v>
      </c>
      <c r="C93" s="9" t="str">
        <f>VLOOKUP(Orders[[#This Row],[Medicine]],Prices!$A:$C,3,FALSE)</f>
        <v>VitaStream</v>
      </c>
      <c r="D93" s="13">
        <v>16</v>
      </c>
      <c r="E93" s="11">
        <f>VLOOKUP(Orders[[#This Row],[Medicine]],Prices!$A:$D,4,FALSE)</f>
        <v>8</v>
      </c>
      <c r="F93" s="11">
        <f>Orders[[#This Row],[Quantity Ordered]]*Orders[[#This Row],[Unit Price]]</f>
        <v>128</v>
      </c>
      <c r="G93" s="10">
        <v>46118</v>
      </c>
      <c r="H93" s="10">
        <v>46395</v>
      </c>
    </row>
    <row r="94" spans="1:8">
      <c r="A94" s="9" t="s">
        <v>213</v>
      </c>
      <c r="B94" s="9" t="s">
        <v>291</v>
      </c>
      <c r="C94" s="9" t="str">
        <f>VLOOKUP(Orders[[#This Row],[Medicine]],Prices!$A:$C,3,FALSE)</f>
        <v>VitaStream</v>
      </c>
      <c r="D94" s="13">
        <v>17</v>
      </c>
      <c r="E94" s="11">
        <f>VLOOKUP(Orders[[#This Row],[Medicine]],Prices!$A:$D,4,FALSE)</f>
        <v>2</v>
      </c>
      <c r="F94" s="11">
        <f>Orders[[#This Row],[Quantity Ordered]]*Orders[[#This Row],[Unit Price]]</f>
        <v>34</v>
      </c>
      <c r="G94" s="10">
        <v>46120</v>
      </c>
      <c r="H94" s="10">
        <v>46400</v>
      </c>
    </row>
    <row r="95" spans="1:8">
      <c r="A95" s="9" t="s">
        <v>214</v>
      </c>
      <c r="B95" s="9" t="s">
        <v>289</v>
      </c>
      <c r="C95" s="9" t="str">
        <f>VLOOKUP(Orders[[#This Row],[Medicine]],Prices!$A:$C,3,FALSE)</f>
        <v>VitaStream</v>
      </c>
      <c r="D95" s="13">
        <v>19</v>
      </c>
      <c r="E95" s="11">
        <f>VLOOKUP(Orders[[#This Row],[Medicine]],Prices!$A:$D,4,FALSE)</f>
        <v>6</v>
      </c>
      <c r="F95" s="11">
        <f>Orders[[#This Row],[Quantity Ordered]]*Orders[[#This Row],[Unit Price]]</f>
        <v>114</v>
      </c>
      <c r="G95" s="10">
        <v>46122</v>
      </c>
      <c r="H95" s="10">
        <v>46405</v>
      </c>
    </row>
    <row r="96" spans="1:8">
      <c r="A96" s="9" t="s">
        <v>215</v>
      </c>
      <c r="B96" s="9" t="s">
        <v>115</v>
      </c>
      <c r="C96" s="9" t="str">
        <f>VLOOKUP(Orders[[#This Row],[Medicine]],Prices!$A:$C,3,FALSE)</f>
        <v>VitaStream</v>
      </c>
      <c r="D96" s="13">
        <v>18</v>
      </c>
      <c r="E96" s="11">
        <f>VLOOKUP(Orders[[#This Row],[Medicine]],Prices!$A:$D,4,FALSE)</f>
        <v>10</v>
      </c>
      <c r="F96" s="11">
        <f>Orders[[#This Row],[Quantity Ordered]]*Orders[[#This Row],[Unit Price]]</f>
        <v>180</v>
      </c>
      <c r="G96" s="10">
        <v>46124</v>
      </c>
      <c r="H96" s="10">
        <v>46410</v>
      </c>
    </row>
    <row r="97" spans="1:8">
      <c r="A97" s="9" t="s">
        <v>216</v>
      </c>
      <c r="B97" s="9" t="s">
        <v>115</v>
      </c>
      <c r="C97" s="9" t="str">
        <f>VLOOKUP(Orders[[#This Row],[Medicine]],Prices!$A:$C,3,FALSE)</f>
        <v>VitaStream</v>
      </c>
      <c r="D97" s="13">
        <v>11</v>
      </c>
      <c r="E97" s="11">
        <f>VLOOKUP(Orders[[#This Row],[Medicine]],Prices!$A:$D,4,FALSE)</f>
        <v>10</v>
      </c>
      <c r="F97" s="11">
        <f>Orders[[#This Row],[Quantity Ordered]]*Orders[[#This Row],[Unit Price]]</f>
        <v>110</v>
      </c>
      <c r="G97" s="10">
        <v>46126</v>
      </c>
      <c r="H97" s="10">
        <v>46415</v>
      </c>
    </row>
    <row r="98" spans="1:8">
      <c r="A98" s="9" t="s">
        <v>217</v>
      </c>
      <c r="B98" s="9" t="s">
        <v>288</v>
      </c>
      <c r="C98" s="9" t="str">
        <f>VLOOKUP(Orders[[#This Row],[Medicine]],Prices!$A:$C,3,FALSE)</f>
        <v>VitaStream</v>
      </c>
      <c r="D98" s="13">
        <v>12</v>
      </c>
      <c r="E98" s="11">
        <f>VLOOKUP(Orders[[#This Row],[Medicine]],Prices!$A:$D,4,FALSE)</f>
        <v>3</v>
      </c>
      <c r="F98" s="11">
        <f>Orders[[#This Row],[Quantity Ordered]]*Orders[[#This Row],[Unit Price]]</f>
        <v>36</v>
      </c>
      <c r="G98" s="10">
        <v>46128</v>
      </c>
      <c r="H98" s="10">
        <v>46420</v>
      </c>
    </row>
    <row r="99" spans="1:8">
      <c r="A99" s="9" t="s">
        <v>218</v>
      </c>
      <c r="B99" s="9" t="s">
        <v>290</v>
      </c>
      <c r="C99" s="9" t="str">
        <f>VLOOKUP(Orders[[#This Row],[Medicine]],Prices!$A:$C,3,FALSE)</f>
        <v>VitaStream</v>
      </c>
      <c r="D99" s="13">
        <v>11</v>
      </c>
      <c r="E99" s="11">
        <f>VLOOKUP(Orders[[#This Row],[Medicine]],Prices!$A:$D,4,FALSE)</f>
        <v>8</v>
      </c>
      <c r="F99" s="11">
        <f>Orders[[#This Row],[Quantity Ordered]]*Orders[[#This Row],[Unit Price]]</f>
        <v>88</v>
      </c>
      <c r="G99" s="10">
        <v>46130</v>
      </c>
      <c r="H99" s="10">
        <v>46425</v>
      </c>
    </row>
    <row r="100" spans="1:8">
      <c r="A100" s="9" t="s">
        <v>219</v>
      </c>
      <c r="B100" s="9" t="s">
        <v>298</v>
      </c>
      <c r="C100" s="9" t="str">
        <f>VLOOKUP(Orders[[#This Row],[Medicine]],Prices!$A:$C,3,FALSE)</f>
        <v>VitaStream</v>
      </c>
      <c r="D100" s="13">
        <v>12</v>
      </c>
      <c r="E100" s="11">
        <f>VLOOKUP(Orders[[#This Row],[Medicine]],Prices!$A:$D,4,FALSE)</f>
        <v>10</v>
      </c>
      <c r="F100" s="11">
        <f>Orders[[#This Row],[Quantity Ordered]]*Orders[[#This Row],[Unit Price]]</f>
        <v>120</v>
      </c>
      <c r="G100" s="10">
        <v>46132</v>
      </c>
      <c r="H100" s="10">
        <v>46430</v>
      </c>
    </row>
    <row r="101" spans="1:8">
      <c r="A101" s="9" t="s">
        <v>220</v>
      </c>
      <c r="B101" s="9" t="s">
        <v>335</v>
      </c>
      <c r="C101" s="9" t="str">
        <f>VLOOKUP(Orders[[#This Row],[Medicine]],Prices!$A:$C,3,FALSE)</f>
        <v>MedCare</v>
      </c>
      <c r="D101" s="13">
        <v>14</v>
      </c>
      <c r="E101" s="11">
        <f>VLOOKUP(Orders[[#This Row],[Medicine]],Prices!$A:$D,4,FALSE)</f>
        <v>3</v>
      </c>
      <c r="F101" s="11">
        <f>Orders[[#This Row],[Quantity Ordered]]*Orders[[#This Row],[Unit Price]]</f>
        <v>42</v>
      </c>
      <c r="G101" s="10">
        <v>46134</v>
      </c>
      <c r="H101" s="10">
        <v>46435</v>
      </c>
    </row>
    <row r="102" spans="1:8">
      <c r="A102" s="9" t="s">
        <v>474</v>
      </c>
      <c r="B102" s="9" t="s">
        <v>300</v>
      </c>
      <c r="C102" s="9" t="str">
        <f>VLOOKUP(Orders[[#This Row],[Medicine]],Prices!$A:$C,3,FALSE)</f>
        <v>VitaStream</v>
      </c>
      <c r="D102" s="13">
        <v>16</v>
      </c>
      <c r="E102" s="11">
        <f>VLOOKUP(Orders[[#This Row],[Medicine]],Prices!$A:$D,4,FALSE)</f>
        <v>6</v>
      </c>
      <c r="F102" s="11">
        <f>Orders[[#This Row],[Quantity Ordered]]*Orders[[#This Row],[Unit Price]]</f>
        <v>96</v>
      </c>
      <c r="G102" s="10">
        <v>46136</v>
      </c>
      <c r="H102" s="10">
        <v>46440</v>
      </c>
    </row>
  </sheetData>
  <phoneticPr fontId="2" type="noConversion"/>
  <pageMargins left="0.25" right="0.25" top="0.75" bottom="0.75" header="0.3" footer="0.3"/>
  <pageSetup scale="86" fitToHeight="0" orientation="portrait" horizontalDpi="1200" verticalDpi="1200" r:id="rId1"/>
  <headerFooter>
    <oddHeader>&amp;COrders</oddHeader>
    <oddFooter>Page &amp;P&amp;R&amp;A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F9C54-FA98-45C6-95B4-E0CA607FBA17}">
  <sheetPr codeName="Sheet3">
    <pageSetUpPr fitToPage="1"/>
  </sheetPr>
  <dimension ref="A1:G100"/>
  <sheetViews>
    <sheetView showGridLines="0" view="pageLayout" zoomScale="130" zoomScaleNormal="100" zoomScaleSheetLayoutView="80" zoomScalePageLayoutView="130" workbookViewId="0">
      <selection activeCell="E2" sqref="E2"/>
    </sheetView>
  </sheetViews>
  <sheetFormatPr defaultRowHeight="12.75"/>
  <cols>
    <col min="1" max="1" width="10.42578125" bestFit="1" customWidth="1"/>
    <col min="2" max="2" width="10.140625" customWidth="1"/>
    <col min="3" max="3" width="16.42578125" bestFit="1" customWidth="1"/>
    <col min="4" max="4" width="13.85546875" customWidth="1"/>
    <col min="5" max="5" width="11.140625" bestFit="1" customWidth="1"/>
    <col min="6" max="6" width="11.42578125" customWidth="1"/>
    <col min="7" max="7" width="23.28515625" customWidth="1"/>
  </cols>
  <sheetData>
    <row r="1" spans="1:7">
      <c r="A1" t="s">
        <v>108</v>
      </c>
      <c r="B1" t="s">
        <v>109</v>
      </c>
      <c r="C1" t="s">
        <v>1</v>
      </c>
      <c r="D1" t="s">
        <v>110</v>
      </c>
      <c r="E1" t="s">
        <v>5</v>
      </c>
      <c r="F1" t="s">
        <v>111</v>
      </c>
      <c r="G1" t="s">
        <v>112</v>
      </c>
    </row>
    <row r="2" spans="1:7">
      <c r="A2" s="1">
        <v>45992</v>
      </c>
      <c r="B2">
        <v>6</v>
      </c>
      <c r="C2" t="s">
        <v>235</v>
      </c>
      <c r="D2">
        <v>66</v>
      </c>
      <c r="E2" s="2">
        <f>VLOOKUP(Table2[[#This Row],[Medicine Name]],Prices!$A:$E,5,FALSE)</f>
        <v>3</v>
      </c>
      <c r="F2" s="2">
        <f>Table2[[#This Row],[Quantity Sold]]*Table2[[#This Row],[Unit Price]]</f>
        <v>198</v>
      </c>
      <c r="G2" t="s">
        <v>345</v>
      </c>
    </row>
    <row r="3" spans="1:7">
      <c r="A3" s="1">
        <v>45776</v>
      </c>
      <c r="B3">
        <v>85</v>
      </c>
      <c r="C3" t="s">
        <v>318</v>
      </c>
      <c r="D3">
        <v>41</v>
      </c>
      <c r="E3" s="2">
        <f>VLOOKUP(Table2[[#This Row],[Medicine Name]],Prices!$A:$E,5,FALSE)</f>
        <v>10.5</v>
      </c>
      <c r="F3" s="2">
        <f>Table2[[#This Row],[Quantity Sold]]*Table2[[#This Row],[Unit Price]]</f>
        <v>430.5</v>
      </c>
      <c r="G3" t="s">
        <v>424</v>
      </c>
    </row>
    <row r="4" spans="1:7">
      <c r="A4" s="1">
        <v>45858</v>
      </c>
      <c r="B4">
        <v>79</v>
      </c>
      <c r="C4" t="s">
        <v>310</v>
      </c>
      <c r="D4">
        <v>56</v>
      </c>
      <c r="E4" s="2">
        <f>VLOOKUP(Table2[[#This Row],[Medicine Name]],Prices!$A:$E,5,FALSE)</f>
        <v>10.5</v>
      </c>
      <c r="F4" s="2">
        <f>Table2[[#This Row],[Quantity Sold]]*Table2[[#This Row],[Unit Price]]</f>
        <v>588</v>
      </c>
      <c r="G4" t="s">
        <v>418</v>
      </c>
    </row>
    <row r="5" spans="1:7">
      <c r="A5" s="1">
        <v>45683</v>
      </c>
      <c r="B5">
        <v>47</v>
      </c>
      <c r="C5" t="s">
        <v>276</v>
      </c>
      <c r="D5">
        <v>58</v>
      </c>
      <c r="E5" s="2">
        <f>VLOOKUP(Table2[[#This Row],[Medicine Name]],Prices!$A:$E,5,FALSE)</f>
        <v>3</v>
      </c>
      <c r="F5" s="2">
        <f>Table2[[#This Row],[Quantity Sold]]*Table2[[#This Row],[Unit Price]]</f>
        <v>174</v>
      </c>
      <c r="G5" t="s">
        <v>386</v>
      </c>
    </row>
    <row r="6" spans="1:7">
      <c r="A6" s="1">
        <v>45691</v>
      </c>
      <c r="B6">
        <v>21</v>
      </c>
      <c r="C6" t="s">
        <v>123</v>
      </c>
      <c r="D6">
        <v>75</v>
      </c>
      <c r="E6" s="2">
        <f>VLOOKUP(Table2[[#This Row],[Medicine Name]],Prices!$A:$E,5,FALSE)</f>
        <v>3</v>
      </c>
      <c r="F6" s="2">
        <f>Table2[[#This Row],[Quantity Sold]]*Table2[[#This Row],[Unit Price]]</f>
        <v>225</v>
      </c>
      <c r="G6" t="s">
        <v>360</v>
      </c>
    </row>
    <row r="7" spans="1:7">
      <c r="A7" s="1">
        <v>46018</v>
      </c>
      <c r="B7">
        <v>82</v>
      </c>
      <c r="C7" t="s">
        <v>314</v>
      </c>
      <c r="D7">
        <v>56</v>
      </c>
      <c r="E7" s="2">
        <f>VLOOKUP(Table2[[#This Row],[Medicine Name]],Prices!$A:$E,5,FALSE)</f>
        <v>10.5</v>
      </c>
      <c r="F7" s="2">
        <f>Table2[[#This Row],[Quantity Sold]]*Table2[[#This Row],[Unit Price]]</f>
        <v>588</v>
      </c>
      <c r="G7" t="s">
        <v>421</v>
      </c>
    </row>
    <row r="8" spans="1:7">
      <c r="A8" s="1">
        <v>46016</v>
      </c>
      <c r="B8">
        <v>5</v>
      </c>
      <c r="C8" t="s">
        <v>225</v>
      </c>
      <c r="D8">
        <v>32</v>
      </c>
      <c r="E8" s="2">
        <f>VLOOKUP(Table2[[#This Row],[Medicine Name]],Prices!$A:$E,5,FALSE)</f>
        <v>9</v>
      </c>
      <c r="F8" s="2">
        <f>Table2[[#This Row],[Quantity Sold]]*Table2[[#This Row],[Unit Price]]</f>
        <v>288</v>
      </c>
      <c r="G8" t="s">
        <v>344</v>
      </c>
    </row>
    <row r="9" spans="1:7">
      <c r="A9" s="1">
        <v>45965</v>
      </c>
      <c r="B9">
        <v>91</v>
      </c>
      <c r="C9" t="s">
        <v>325</v>
      </c>
      <c r="D9">
        <v>5</v>
      </c>
      <c r="E9" s="2">
        <f>VLOOKUP(Table2[[#This Row],[Medicine Name]],Prices!$A:$E,5,FALSE)</f>
        <v>1.5</v>
      </c>
      <c r="F9" s="2">
        <f>Table2[[#This Row],[Quantity Sold]]*Table2[[#This Row],[Unit Price]]</f>
        <v>7.5</v>
      </c>
      <c r="G9" t="s">
        <v>430</v>
      </c>
    </row>
    <row r="10" spans="1:7">
      <c r="A10" s="1">
        <v>45703</v>
      </c>
      <c r="B10">
        <v>22</v>
      </c>
      <c r="C10" t="s">
        <v>223</v>
      </c>
      <c r="D10">
        <v>24</v>
      </c>
      <c r="E10" s="2">
        <f>VLOOKUP(Table2[[#This Row],[Medicine Name]],Prices!$A:$E,5,FALSE)</f>
        <v>4.5</v>
      </c>
      <c r="F10" s="2">
        <f>Table2[[#This Row],[Quantity Sold]]*Table2[[#This Row],[Unit Price]]</f>
        <v>108</v>
      </c>
      <c r="G10" t="s">
        <v>361</v>
      </c>
    </row>
    <row r="11" spans="1:7">
      <c r="A11" s="1">
        <v>45768</v>
      </c>
      <c r="B11">
        <v>99</v>
      </c>
      <c r="C11" t="s">
        <v>223</v>
      </c>
      <c r="D11">
        <v>36</v>
      </c>
      <c r="E11" s="2">
        <f>VLOOKUP(Table2[[#This Row],[Medicine Name]],Prices!$A:$E,5,FALSE)</f>
        <v>4.5</v>
      </c>
      <c r="F11" s="2">
        <f>Table2[[#This Row],[Quantity Sold]]*Table2[[#This Row],[Unit Price]]</f>
        <v>162</v>
      </c>
      <c r="G11" t="s">
        <v>438</v>
      </c>
    </row>
    <row r="12" spans="1:7">
      <c r="A12" s="1">
        <v>46007</v>
      </c>
      <c r="B12">
        <v>55</v>
      </c>
      <c r="C12" t="s">
        <v>286</v>
      </c>
      <c r="D12">
        <v>34</v>
      </c>
      <c r="E12" s="2">
        <f>VLOOKUP(Table2[[#This Row],[Medicine Name]],Prices!$A:$E,5,FALSE)</f>
        <v>1.5</v>
      </c>
      <c r="F12" s="2">
        <f>Table2[[#This Row],[Quantity Sold]]*Table2[[#This Row],[Unit Price]]</f>
        <v>51</v>
      </c>
      <c r="G12" t="s">
        <v>394</v>
      </c>
    </row>
    <row r="13" spans="1:7">
      <c r="A13" s="1">
        <v>45884</v>
      </c>
      <c r="B13">
        <v>63</v>
      </c>
      <c r="C13" t="s">
        <v>293</v>
      </c>
      <c r="D13">
        <v>66</v>
      </c>
      <c r="E13" s="2">
        <f>VLOOKUP(Table2[[#This Row],[Medicine Name]],Prices!$A:$E,5,FALSE)</f>
        <v>15</v>
      </c>
      <c r="F13" s="2">
        <f>Table2[[#This Row],[Quantity Sold]]*Table2[[#This Row],[Unit Price]]</f>
        <v>990</v>
      </c>
      <c r="G13" t="s">
        <v>402</v>
      </c>
    </row>
    <row r="14" spans="1:7">
      <c r="A14" s="1">
        <v>45932</v>
      </c>
      <c r="B14">
        <v>19</v>
      </c>
      <c r="C14" t="s">
        <v>248</v>
      </c>
      <c r="D14">
        <v>54</v>
      </c>
      <c r="E14" s="2">
        <f>VLOOKUP(Table2[[#This Row],[Medicine Name]],Prices!$A:$E,5,FALSE)</f>
        <v>4.5</v>
      </c>
      <c r="F14" s="2">
        <f>Table2[[#This Row],[Quantity Sold]]*Table2[[#This Row],[Unit Price]]</f>
        <v>243</v>
      </c>
      <c r="G14" t="s">
        <v>358</v>
      </c>
    </row>
    <row r="15" spans="1:7">
      <c r="A15" s="1">
        <v>46009</v>
      </c>
      <c r="B15">
        <v>69</v>
      </c>
      <c r="C15" t="s">
        <v>224</v>
      </c>
      <c r="D15">
        <v>33</v>
      </c>
      <c r="E15" s="2">
        <f>VLOOKUP(Table2[[#This Row],[Medicine Name]],Prices!$A:$E,5,FALSE)</f>
        <v>1.5</v>
      </c>
      <c r="F15" s="2">
        <f>Table2[[#This Row],[Quantity Sold]]*Table2[[#This Row],[Unit Price]]</f>
        <v>49.5</v>
      </c>
      <c r="G15" t="s">
        <v>408</v>
      </c>
    </row>
    <row r="16" spans="1:7">
      <c r="A16" s="1">
        <v>46011</v>
      </c>
      <c r="B16">
        <v>76</v>
      </c>
      <c r="C16" t="s">
        <v>306</v>
      </c>
      <c r="D16">
        <v>27</v>
      </c>
      <c r="E16" s="2">
        <f>VLOOKUP(Table2[[#This Row],[Medicine Name]],Prices!$A:$E,5,FALSE)</f>
        <v>13.5</v>
      </c>
      <c r="F16" s="2">
        <f>Table2[[#This Row],[Quantity Sold]]*Table2[[#This Row],[Unit Price]]</f>
        <v>364.5</v>
      </c>
      <c r="G16" t="s">
        <v>415</v>
      </c>
    </row>
    <row r="17" spans="1:7">
      <c r="A17" s="1">
        <v>45711</v>
      </c>
      <c r="B17">
        <v>52</v>
      </c>
      <c r="C17" t="s">
        <v>282</v>
      </c>
      <c r="D17">
        <v>49</v>
      </c>
      <c r="E17" s="2">
        <f>VLOOKUP(Table2[[#This Row],[Medicine Name]],Prices!$A:$E,5,FALSE)</f>
        <v>3</v>
      </c>
      <c r="F17" s="2">
        <f>Table2[[#This Row],[Quantity Sold]]*Table2[[#This Row],[Unit Price]]</f>
        <v>147</v>
      </c>
      <c r="G17" t="s">
        <v>391</v>
      </c>
    </row>
    <row r="18" spans="1:7">
      <c r="A18" s="1">
        <v>45690</v>
      </c>
      <c r="B18">
        <v>34</v>
      </c>
      <c r="C18" t="s">
        <v>261</v>
      </c>
      <c r="D18">
        <v>61</v>
      </c>
      <c r="E18" s="2">
        <f>VLOOKUP(Table2[[#This Row],[Medicine Name]],Prices!$A:$E,5,FALSE)</f>
        <v>6</v>
      </c>
      <c r="F18" s="2">
        <f>Table2[[#This Row],[Quantity Sold]]*Table2[[#This Row],[Unit Price]]</f>
        <v>366</v>
      </c>
      <c r="G18" t="s">
        <v>373</v>
      </c>
    </row>
    <row r="19" spans="1:7">
      <c r="A19" s="1">
        <v>45708</v>
      </c>
      <c r="B19">
        <v>32</v>
      </c>
      <c r="C19" t="s">
        <v>259</v>
      </c>
      <c r="D19">
        <v>43</v>
      </c>
      <c r="E19" s="2">
        <f>VLOOKUP(Table2[[#This Row],[Medicine Name]],Prices!$A:$E,5,FALSE)</f>
        <v>9</v>
      </c>
      <c r="F19" s="2">
        <f>Table2[[#This Row],[Quantity Sold]]*Table2[[#This Row],[Unit Price]]</f>
        <v>387</v>
      </c>
      <c r="G19" t="s">
        <v>371</v>
      </c>
    </row>
    <row r="20" spans="1:7">
      <c r="A20" s="1">
        <v>45895</v>
      </c>
      <c r="B20">
        <v>33</v>
      </c>
      <c r="C20" t="s">
        <v>260</v>
      </c>
      <c r="D20">
        <v>77</v>
      </c>
      <c r="E20" s="2">
        <f>VLOOKUP(Table2[[#This Row],[Medicine Name]],Prices!$A:$E,5,FALSE)</f>
        <v>6</v>
      </c>
      <c r="F20" s="2">
        <f>Table2[[#This Row],[Quantity Sold]]*Table2[[#This Row],[Unit Price]]</f>
        <v>462</v>
      </c>
      <c r="G20" t="s">
        <v>372</v>
      </c>
    </row>
    <row r="21" spans="1:7">
      <c r="A21" s="1">
        <v>45790</v>
      </c>
      <c r="B21">
        <v>10</v>
      </c>
      <c r="C21" t="s">
        <v>239</v>
      </c>
      <c r="D21">
        <v>75</v>
      </c>
      <c r="E21" s="2">
        <f>VLOOKUP(Table2[[#This Row],[Medicine Name]],Prices!$A:$E,5,FALSE)</f>
        <v>10.5</v>
      </c>
      <c r="F21" s="2">
        <f>Table2[[#This Row],[Quantity Sold]]*Table2[[#This Row],[Unit Price]]</f>
        <v>787.5</v>
      </c>
      <c r="G21" t="s">
        <v>349</v>
      </c>
    </row>
    <row r="22" spans="1:7">
      <c r="A22" s="1">
        <v>45667</v>
      </c>
      <c r="B22">
        <v>35</v>
      </c>
      <c r="C22" t="s">
        <v>262</v>
      </c>
      <c r="D22">
        <v>89</v>
      </c>
      <c r="E22" s="2">
        <f>VLOOKUP(Table2[[#This Row],[Medicine Name]],Prices!$A:$E,5,FALSE)</f>
        <v>3</v>
      </c>
      <c r="F22" s="2">
        <f>Table2[[#This Row],[Quantity Sold]]*Table2[[#This Row],[Unit Price]]</f>
        <v>267</v>
      </c>
      <c r="G22" t="s">
        <v>374</v>
      </c>
    </row>
    <row r="23" spans="1:7">
      <c r="A23" s="1">
        <v>45674</v>
      </c>
      <c r="B23">
        <v>41</v>
      </c>
      <c r="C23" t="s">
        <v>226</v>
      </c>
      <c r="D23">
        <v>5</v>
      </c>
      <c r="E23" s="2">
        <f>VLOOKUP(Table2[[#This Row],[Medicine Name]],Prices!$A:$E,5,FALSE)</f>
        <v>4.5</v>
      </c>
      <c r="F23" s="2">
        <f>Table2[[#This Row],[Quantity Sold]]*Table2[[#This Row],[Unit Price]]</f>
        <v>22.5</v>
      </c>
      <c r="G23" t="s">
        <v>380</v>
      </c>
    </row>
    <row r="24" spans="1:7">
      <c r="A24" s="1">
        <v>45705</v>
      </c>
      <c r="B24">
        <v>81</v>
      </c>
      <c r="C24" t="s">
        <v>312</v>
      </c>
      <c r="D24">
        <v>47</v>
      </c>
      <c r="E24" s="2">
        <f>VLOOKUP(Table2[[#This Row],[Medicine Name]],Prices!$A:$E,5,FALSE)</f>
        <v>9</v>
      </c>
      <c r="F24" s="2">
        <f>Table2[[#This Row],[Quantity Sold]]*Table2[[#This Row],[Unit Price]]</f>
        <v>423</v>
      </c>
      <c r="G24" t="s">
        <v>420</v>
      </c>
    </row>
    <row r="25" spans="1:7">
      <c r="A25" s="1">
        <v>45856</v>
      </c>
      <c r="B25">
        <v>23</v>
      </c>
      <c r="C25" t="s">
        <v>250</v>
      </c>
      <c r="D25">
        <v>28</v>
      </c>
      <c r="E25" s="2">
        <f>VLOOKUP(Table2[[#This Row],[Medicine Name]],Prices!$A:$E,5,FALSE)</f>
        <v>3</v>
      </c>
      <c r="F25" s="2">
        <f>Table2[[#This Row],[Quantity Sold]]*Table2[[#This Row],[Unit Price]]</f>
        <v>84</v>
      </c>
      <c r="G25" t="s">
        <v>362</v>
      </c>
    </row>
    <row r="26" spans="1:7">
      <c r="A26" s="1">
        <v>45697</v>
      </c>
      <c r="B26">
        <v>25</v>
      </c>
      <c r="C26" t="s">
        <v>252</v>
      </c>
      <c r="D26">
        <v>21</v>
      </c>
      <c r="E26" s="2">
        <f>VLOOKUP(Table2[[#This Row],[Medicine Name]],Prices!$A:$E,5,FALSE)</f>
        <v>6</v>
      </c>
      <c r="F26" s="2">
        <f>Table2[[#This Row],[Quantity Sold]]*Table2[[#This Row],[Unit Price]]</f>
        <v>126</v>
      </c>
      <c r="G26" t="s">
        <v>364</v>
      </c>
    </row>
    <row r="27" spans="1:7">
      <c r="A27" s="1">
        <v>45860</v>
      </c>
      <c r="B27">
        <v>97</v>
      </c>
      <c r="C27" t="s">
        <v>333</v>
      </c>
      <c r="D27">
        <v>27</v>
      </c>
      <c r="E27" s="2">
        <f>VLOOKUP(Table2[[#This Row],[Medicine Name]],Prices!$A:$E,5,FALSE)</f>
        <v>12</v>
      </c>
      <c r="F27" s="2">
        <f>Table2[[#This Row],[Quantity Sold]]*Table2[[#This Row],[Unit Price]]</f>
        <v>324</v>
      </c>
      <c r="G27" t="s">
        <v>436</v>
      </c>
    </row>
    <row r="28" spans="1:7">
      <c r="A28" s="1">
        <v>45764</v>
      </c>
      <c r="B28">
        <v>15</v>
      </c>
      <c r="C28" t="s">
        <v>244</v>
      </c>
      <c r="D28">
        <v>42</v>
      </c>
      <c r="E28" s="2">
        <f>VLOOKUP(Table2[[#This Row],[Medicine Name]],Prices!$A:$E,5,FALSE)</f>
        <v>6</v>
      </c>
      <c r="F28" s="2">
        <f>Table2[[#This Row],[Quantity Sold]]*Table2[[#This Row],[Unit Price]]</f>
        <v>252</v>
      </c>
      <c r="G28" t="s">
        <v>354</v>
      </c>
    </row>
    <row r="29" spans="1:7">
      <c r="A29" s="1">
        <v>45737</v>
      </c>
      <c r="B29">
        <v>46</v>
      </c>
      <c r="C29" t="s">
        <v>274</v>
      </c>
      <c r="D29">
        <v>30</v>
      </c>
      <c r="E29" s="2">
        <f>VLOOKUP(Table2[[#This Row],[Medicine Name]],Prices!$A:$E,5,FALSE)</f>
        <v>1.5</v>
      </c>
      <c r="F29" s="2">
        <f>Table2[[#This Row],[Quantity Sold]]*Table2[[#This Row],[Unit Price]]</f>
        <v>45</v>
      </c>
      <c r="G29" t="s">
        <v>385</v>
      </c>
    </row>
    <row r="30" spans="1:7">
      <c r="A30" s="1">
        <v>45808</v>
      </c>
      <c r="B30">
        <v>8</v>
      </c>
      <c r="C30" t="s">
        <v>237</v>
      </c>
      <c r="D30">
        <v>72</v>
      </c>
      <c r="E30" s="2">
        <f>VLOOKUP(Table2[[#This Row],[Medicine Name]],Prices!$A:$E,5,FALSE)</f>
        <v>6</v>
      </c>
      <c r="F30" s="2">
        <f>Table2[[#This Row],[Quantity Sold]]*Table2[[#This Row],[Unit Price]]</f>
        <v>432</v>
      </c>
      <c r="G30" t="s">
        <v>347</v>
      </c>
    </row>
    <row r="31" spans="1:7">
      <c r="A31" s="1">
        <v>45771</v>
      </c>
      <c r="B31">
        <v>24</v>
      </c>
      <c r="C31" t="s">
        <v>251</v>
      </c>
      <c r="D31">
        <v>80</v>
      </c>
      <c r="E31" s="2">
        <f>VLOOKUP(Table2[[#This Row],[Medicine Name]],Prices!$A:$E,5,FALSE)</f>
        <v>7.5</v>
      </c>
      <c r="F31" s="2">
        <f>Table2[[#This Row],[Quantity Sold]]*Table2[[#This Row],[Unit Price]]</f>
        <v>600</v>
      </c>
      <c r="G31" t="s">
        <v>363</v>
      </c>
    </row>
    <row r="32" spans="1:7">
      <c r="A32" s="1">
        <v>45891</v>
      </c>
      <c r="B32">
        <v>26</v>
      </c>
      <c r="C32" t="s">
        <v>253</v>
      </c>
      <c r="D32">
        <v>84</v>
      </c>
      <c r="E32" s="2">
        <f>VLOOKUP(Table2[[#This Row],[Medicine Name]],Prices!$A:$E,5,FALSE)</f>
        <v>13.5</v>
      </c>
      <c r="F32" s="2">
        <f>Table2[[#This Row],[Quantity Sold]]*Table2[[#This Row],[Unit Price]]</f>
        <v>1134</v>
      </c>
      <c r="G32" t="s">
        <v>365</v>
      </c>
    </row>
    <row r="33" spans="1:7">
      <c r="A33" s="1">
        <v>45916</v>
      </c>
      <c r="B33">
        <v>38</v>
      </c>
      <c r="C33" t="s">
        <v>264</v>
      </c>
      <c r="D33">
        <v>29</v>
      </c>
      <c r="E33" s="2">
        <f>VLOOKUP(Table2[[#This Row],[Medicine Name]],Prices!$A:$E,5,FALSE)</f>
        <v>3</v>
      </c>
      <c r="F33" s="2">
        <f>Table2[[#This Row],[Quantity Sold]]*Table2[[#This Row],[Unit Price]]</f>
        <v>87</v>
      </c>
      <c r="G33" t="s">
        <v>377</v>
      </c>
    </row>
    <row r="34" spans="1:7">
      <c r="A34" s="1">
        <v>45794</v>
      </c>
      <c r="B34">
        <v>88</v>
      </c>
      <c r="C34" t="s">
        <v>321</v>
      </c>
      <c r="D34">
        <v>47</v>
      </c>
      <c r="E34" s="2">
        <f>VLOOKUP(Table2[[#This Row],[Medicine Name]],Prices!$A:$E,5,FALSE)</f>
        <v>7.5</v>
      </c>
      <c r="F34" s="2">
        <f>Table2[[#This Row],[Quantity Sold]]*Table2[[#This Row],[Unit Price]]</f>
        <v>352.5</v>
      </c>
      <c r="G34" t="s">
        <v>427</v>
      </c>
    </row>
    <row r="35" spans="1:7">
      <c r="A35" s="1">
        <v>45885</v>
      </c>
      <c r="B35">
        <v>16</v>
      </c>
      <c r="C35" t="s">
        <v>245</v>
      </c>
      <c r="D35">
        <v>4</v>
      </c>
      <c r="E35" s="2">
        <f>VLOOKUP(Table2[[#This Row],[Medicine Name]],Prices!$A:$E,5,FALSE)</f>
        <v>3</v>
      </c>
      <c r="F35" s="2">
        <f>Table2[[#This Row],[Quantity Sold]]*Table2[[#This Row],[Unit Price]]</f>
        <v>12</v>
      </c>
      <c r="G35" t="s">
        <v>355</v>
      </c>
    </row>
    <row r="36" spans="1:7">
      <c r="A36" s="1">
        <v>45732</v>
      </c>
      <c r="B36">
        <v>77</v>
      </c>
      <c r="C36" t="s">
        <v>307</v>
      </c>
      <c r="D36">
        <v>21</v>
      </c>
      <c r="E36" s="2">
        <f>VLOOKUP(Table2[[#This Row],[Medicine Name]],Prices!$A:$E,5,FALSE)</f>
        <v>9</v>
      </c>
      <c r="F36" s="2">
        <f>Table2[[#This Row],[Quantity Sold]]*Table2[[#This Row],[Unit Price]]</f>
        <v>189</v>
      </c>
      <c r="G36" t="s">
        <v>416</v>
      </c>
    </row>
    <row r="37" spans="1:7">
      <c r="A37" s="1">
        <v>45802</v>
      </c>
      <c r="B37">
        <v>44</v>
      </c>
      <c r="C37" t="s">
        <v>271</v>
      </c>
      <c r="D37">
        <v>36</v>
      </c>
      <c r="E37" s="2">
        <f>VLOOKUP(Table2[[#This Row],[Medicine Name]],Prices!$A:$E,5,FALSE)</f>
        <v>1.5</v>
      </c>
      <c r="F37" s="2">
        <f>Table2[[#This Row],[Quantity Sold]]*Table2[[#This Row],[Unit Price]]</f>
        <v>54</v>
      </c>
      <c r="G37" t="s">
        <v>383</v>
      </c>
    </row>
    <row r="38" spans="1:7">
      <c r="A38" s="1">
        <v>45891</v>
      </c>
      <c r="B38">
        <v>62</v>
      </c>
      <c r="C38" t="s">
        <v>292</v>
      </c>
      <c r="D38">
        <v>39</v>
      </c>
      <c r="E38" s="2">
        <f>VLOOKUP(Table2[[#This Row],[Medicine Name]],Prices!$A:$E,5,FALSE)</f>
        <v>1.5</v>
      </c>
      <c r="F38" s="2">
        <f>Table2[[#This Row],[Quantity Sold]]*Table2[[#This Row],[Unit Price]]</f>
        <v>58.5</v>
      </c>
      <c r="G38" t="s">
        <v>401</v>
      </c>
    </row>
    <row r="39" spans="1:7">
      <c r="A39" s="1">
        <v>45973</v>
      </c>
      <c r="B39">
        <v>48</v>
      </c>
      <c r="C39" t="s">
        <v>277</v>
      </c>
      <c r="D39">
        <v>64</v>
      </c>
      <c r="E39" s="2">
        <f>VLOOKUP(Table2[[#This Row],[Medicine Name]],Prices!$A:$E,5,FALSE)</f>
        <v>4.5</v>
      </c>
      <c r="F39" s="2">
        <f>Table2[[#This Row],[Quantity Sold]]*Table2[[#This Row],[Unit Price]]</f>
        <v>288</v>
      </c>
      <c r="G39" t="s">
        <v>387</v>
      </c>
    </row>
    <row r="40" spans="1:7">
      <c r="A40" s="1">
        <v>45961</v>
      </c>
      <c r="B40">
        <v>96</v>
      </c>
      <c r="C40" t="s">
        <v>331</v>
      </c>
      <c r="D40">
        <v>81</v>
      </c>
      <c r="E40" s="2">
        <f>VLOOKUP(Table2[[#This Row],[Medicine Name]],Prices!$A:$E,5,FALSE)</f>
        <v>13.5</v>
      </c>
      <c r="F40" s="2">
        <f>Table2[[#This Row],[Quantity Sold]]*Table2[[#This Row],[Unit Price]]</f>
        <v>1093.5</v>
      </c>
      <c r="G40" t="s">
        <v>435</v>
      </c>
    </row>
    <row r="41" spans="1:7">
      <c r="A41" s="1">
        <v>45922</v>
      </c>
      <c r="B41">
        <v>18</v>
      </c>
      <c r="C41" t="s">
        <v>247</v>
      </c>
      <c r="D41">
        <v>76</v>
      </c>
      <c r="E41" s="2">
        <f>VLOOKUP(Table2[[#This Row],[Medicine Name]],Prices!$A:$E,5,FALSE)</f>
        <v>10.5</v>
      </c>
      <c r="F41" s="2">
        <f>Table2[[#This Row],[Quantity Sold]]*Table2[[#This Row],[Unit Price]]</f>
        <v>798</v>
      </c>
      <c r="G41" t="s">
        <v>357</v>
      </c>
    </row>
    <row r="42" spans="1:7">
      <c r="A42" s="1">
        <v>46013</v>
      </c>
      <c r="B42">
        <v>54</v>
      </c>
      <c r="C42" t="s">
        <v>284</v>
      </c>
      <c r="D42">
        <v>89</v>
      </c>
      <c r="E42" s="2">
        <f>VLOOKUP(Table2[[#This Row],[Medicine Name]],Prices!$A:$E,5,FALSE)</f>
        <v>4.5</v>
      </c>
      <c r="F42" s="2">
        <f>Table2[[#This Row],[Quantity Sold]]*Table2[[#This Row],[Unit Price]]</f>
        <v>400.5</v>
      </c>
      <c r="G42" t="s">
        <v>393</v>
      </c>
    </row>
    <row r="43" spans="1:7">
      <c r="A43" s="1">
        <v>45883</v>
      </c>
      <c r="B43">
        <v>4</v>
      </c>
      <c r="C43" t="s">
        <v>227</v>
      </c>
      <c r="D43">
        <v>17</v>
      </c>
      <c r="E43" s="2">
        <f>VLOOKUP(Table2[[#This Row],[Medicine Name]],Prices!$A:$E,5,FALSE)</f>
        <v>13.5</v>
      </c>
      <c r="F43" s="2">
        <f>Table2[[#This Row],[Quantity Sold]]*Table2[[#This Row],[Unit Price]]</f>
        <v>229.5</v>
      </c>
      <c r="G43" t="s">
        <v>343</v>
      </c>
    </row>
    <row r="44" spans="1:7">
      <c r="A44" s="1">
        <v>45673</v>
      </c>
      <c r="B44">
        <v>31</v>
      </c>
      <c r="C44" t="s">
        <v>258</v>
      </c>
      <c r="D44">
        <v>5</v>
      </c>
      <c r="E44" s="2">
        <f>VLOOKUP(Table2[[#This Row],[Medicine Name]],Prices!$A:$E,5,FALSE)</f>
        <v>13.5</v>
      </c>
      <c r="F44" s="2">
        <f>Table2[[#This Row],[Quantity Sold]]*Table2[[#This Row],[Unit Price]]</f>
        <v>67.5</v>
      </c>
      <c r="G44" t="s">
        <v>370</v>
      </c>
    </row>
    <row r="45" spans="1:7">
      <c r="A45" s="1">
        <v>45927</v>
      </c>
      <c r="B45">
        <v>11</v>
      </c>
      <c r="C45" t="s">
        <v>240</v>
      </c>
      <c r="D45">
        <v>85</v>
      </c>
      <c r="E45" s="2">
        <f>VLOOKUP(Table2[[#This Row],[Medicine Name]],Prices!$A:$E,5,FALSE)</f>
        <v>12</v>
      </c>
      <c r="F45" s="2">
        <f>Table2[[#This Row],[Quantity Sold]]*Table2[[#This Row],[Unit Price]]</f>
        <v>1020</v>
      </c>
      <c r="G45" t="s">
        <v>350</v>
      </c>
    </row>
    <row r="46" spans="1:7">
      <c r="A46" s="1">
        <v>45904</v>
      </c>
      <c r="B46">
        <v>94</v>
      </c>
      <c r="C46" t="s">
        <v>330</v>
      </c>
      <c r="D46">
        <v>55</v>
      </c>
      <c r="E46" s="2">
        <f>VLOOKUP(Table2[[#This Row],[Medicine Name]],Prices!$A:$E,5,FALSE)</f>
        <v>3</v>
      </c>
      <c r="F46" s="2">
        <f>Table2[[#This Row],[Quantity Sold]]*Table2[[#This Row],[Unit Price]]</f>
        <v>165</v>
      </c>
      <c r="G46" t="s">
        <v>433</v>
      </c>
    </row>
    <row r="47" spans="1:7">
      <c r="A47" s="1">
        <v>45916</v>
      </c>
      <c r="B47">
        <v>70</v>
      </c>
      <c r="C47" t="s">
        <v>299</v>
      </c>
      <c r="D47">
        <v>40</v>
      </c>
      <c r="E47" s="2">
        <f>VLOOKUP(Table2[[#This Row],[Medicine Name]],Prices!$A:$E,5,FALSE)</f>
        <v>13.5</v>
      </c>
      <c r="F47" s="2">
        <f>Table2[[#This Row],[Quantity Sold]]*Table2[[#This Row],[Unit Price]]</f>
        <v>540</v>
      </c>
      <c r="G47" t="s">
        <v>409</v>
      </c>
    </row>
    <row r="48" spans="1:7">
      <c r="A48" s="1">
        <v>45990</v>
      </c>
      <c r="B48">
        <v>78</v>
      </c>
      <c r="C48" t="s">
        <v>308</v>
      </c>
      <c r="D48">
        <v>53</v>
      </c>
      <c r="E48" s="2">
        <f>VLOOKUP(Table2[[#This Row],[Medicine Name]],Prices!$A:$E,5,FALSE)</f>
        <v>1.5</v>
      </c>
      <c r="F48" s="2">
        <f>Table2[[#This Row],[Quantity Sold]]*Table2[[#This Row],[Unit Price]]</f>
        <v>79.5</v>
      </c>
      <c r="G48" t="s">
        <v>417</v>
      </c>
    </row>
    <row r="49" spans="1:7">
      <c r="A49" s="1">
        <v>45905</v>
      </c>
      <c r="B49">
        <v>12</v>
      </c>
      <c r="C49" t="s">
        <v>241</v>
      </c>
      <c r="D49">
        <v>73</v>
      </c>
      <c r="E49" s="2">
        <f>VLOOKUP(Table2[[#This Row],[Medicine Name]],Prices!$A:$E,5,FALSE)</f>
        <v>13.5</v>
      </c>
      <c r="F49" s="2">
        <f>Table2[[#This Row],[Quantity Sold]]*Table2[[#This Row],[Unit Price]]</f>
        <v>985.5</v>
      </c>
      <c r="G49" t="s">
        <v>351</v>
      </c>
    </row>
    <row r="50" spans="1:7">
      <c r="A50" s="1">
        <v>45912</v>
      </c>
      <c r="B50">
        <v>51</v>
      </c>
      <c r="C50" t="s">
        <v>281</v>
      </c>
      <c r="D50">
        <v>71</v>
      </c>
      <c r="E50" s="2">
        <f>VLOOKUP(Table2[[#This Row],[Medicine Name]],Prices!$A:$E,5,FALSE)</f>
        <v>7.5</v>
      </c>
      <c r="F50" s="2">
        <f>Table2[[#This Row],[Quantity Sold]]*Table2[[#This Row],[Unit Price]]</f>
        <v>532.5</v>
      </c>
      <c r="G50" t="s">
        <v>390</v>
      </c>
    </row>
    <row r="51" spans="1:7">
      <c r="A51" s="1">
        <v>45966</v>
      </c>
      <c r="B51">
        <v>93</v>
      </c>
      <c r="C51" t="s">
        <v>328</v>
      </c>
      <c r="D51">
        <v>97</v>
      </c>
      <c r="E51" s="2">
        <f>VLOOKUP(Table2[[#This Row],[Medicine Name]],Prices!$A:$E,5,FALSE)</f>
        <v>7.5</v>
      </c>
      <c r="F51" s="2">
        <f>Table2[[#This Row],[Quantity Sold]]*Table2[[#This Row],[Unit Price]]</f>
        <v>727.5</v>
      </c>
      <c r="G51" t="s">
        <v>432</v>
      </c>
    </row>
    <row r="52" spans="1:7">
      <c r="A52" s="1">
        <v>45865</v>
      </c>
      <c r="B52">
        <v>28</v>
      </c>
      <c r="C52" t="s">
        <v>255</v>
      </c>
      <c r="D52">
        <v>81</v>
      </c>
      <c r="E52" s="2">
        <f>VLOOKUP(Table2[[#This Row],[Medicine Name]],Prices!$A:$E,5,FALSE)</f>
        <v>13.5</v>
      </c>
      <c r="F52" s="2">
        <f>Table2[[#This Row],[Quantity Sold]]*Table2[[#This Row],[Unit Price]]</f>
        <v>1093.5</v>
      </c>
      <c r="G52" t="s">
        <v>367</v>
      </c>
    </row>
    <row r="53" spans="1:7">
      <c r="A53" s="1">
        <v>45892</v>
      </c>
      <c r="B53">
        <v>40</v>
      </c>
      <c r="C53" t="s">
        <v>266</v>
      </c>
      <c r="D53">
        <v>32</v>
      </c>
      <c r="E53" s="2">
        <f>VLOOKUP(Table2[[#This Row],[Medicine Name]],Prices!$A:$E,5,FALSE)</f>
        <v>3</v>
      </c>
      <c r="F53" s="2">
        <f>Table2[[#This Row],[Quantity Sold]]*Table2[[#This Row],[Unit Price]]</f>
        <v>96</v>
      </c>
      <c r="G53" t="s">
        <v>379</v>
      </c>
    </row>
    <row r="54" spans="1:7">
      <c r="A54" s="1">
        <v>45818</v>
      </c>
      <c r="B54">
        <v>90</v>
      </c>
      <c r="C54" t="s">
        <v>323</v>
      </c>
      <c r="D54">
        <v>76</v>
      </c>
      <c r="E54" s="2">
        <f>VLOOKUP(Table2[[#This Row],[Medicine Name]],Prices!$A:$E,5,FALSE)</f>
        <v>3</v>
      </c>
      <c r="F54" s="2">
        <f>Table2[[#This Row],[Quantity Sold]]*Table2[[#This Row],[Unit Price]]</f>
        <v>228</v>
      </c>
      <c r="G54" t="s">
        <v>429</v>
      </c>
    </row>
    <row r="55" spans="1:7">
      <c r="A55" s="1">
        <v>45745</v>
      </c>
      <c r="B55">
        <v>83</v>
      </c>
      <c r="C55" t="s">
        <v>315</v>
      </c>
      <c r="D55">
        <v>52</v>
      </c>
      <c r="E55" s="2">
        <f>VLOOKUP(Table2[[#This Row],[Medicine Name]],Prices!$A:$E,5,FALSE)</f>
        <v>6</v>
      </c>
      <c r="F55" s="2">
        <f>Table2[[#This Row],[Quantity Sold]]*Table2[[#This Row],[Unit Price]]</f>
        <v>312</v>
      </c>
      <c r="G55" t="s">
        <v>422</v>
      </c>
    </row>
    <row r="56" spans="1:7">
      <c r="A56" s="1">
        <v>45994</v>
      </c>
      <c r="B56">
        <v>72</v>
      </c>
      <c r="C56" t="s">
        <v>301</v>
      </c>
      <c r="D56">
        <v>33</v>
      </c>
      <c r="E56" s="2">
        <f>VLOOKUP(Table2[[#This Row],[Medicine Name]],Prices!$A:$E,5,FALSE)</f>
        <v>15</v>
      </c>
      <c r="F56" s="2">
        <f>Table2[[#This Row],[Quantity Sold]]*Table2[[#This Row],[Unit Price]]</f>
        <v>495</v>
      </c>
      <c r="G56" t="s">
        <v>411</v>
      </c>
    </row>
    <row r="57" spans="1:7">
      <c r="A57" s="1">
        <v>45872</v>
      </c>
      <c r="B57">
        <v>75</v>
      </c>
      <c r="C57" t="s">
        <v>305</v>
      </c>
      <c r="D57">
        <v>96</v>
      </c>
      <c r="E57" s="2">
        <f>VLOOKUP(Table2[[#This Row],[Medicine Name]],Prices!$A:$E,5,FALSE)</f>
        <v>12</v>
      </c>
      <c r="F57" s="2">
        <f>Table2[[#This Row],[Quantity Sold]]*Table2[[#This Row],[Unit Price]]</f>
        <v>1152</v>
      </c>
      <c r="G57" t="s">
        <v>414</v>
      </c>
    </row>
    <row r="58" spans="1:7">
      <c r="A58" s="1">
        <v>45671</v>
      </c>
      <c r="B58">
        <v>80</v>
      </c>
      <c r="C58" t="s">
        <v>311</v>
      </c>
      <c r="D58">
        <v>39</v>
      </c>
      <c r="E58" s="2">
        <f>VLOOKUP(Table2[[#This Row],[Medicine Name]],Prices!$A:$E,5,FALSE)</f>
        <v>6</v>
      </c>
      <c r="F58" s="2">
        <f>Table2[[#This Row],[Quantity Sold]]*Table2[[#This Row],[Unit Price]]</f>
        <v>234</v>
      </c>
      <c r="G58" t="s">
        <v>419</v>
      </c>
    </row>
    <row r="59" spans="1:7">
      <c r="A59" s="1">
        <v>45988</v>
      </c>
      <c r="B59">
        <v>9</v>
      </c>
      <c r="C59" t="s">
        <v>238</v>
      </c>
      <c r="D59">
        <v>97</v>
      </c>
      <c r="E59" s="2">
        <f>VLOOKUP(Table2[[#This Row],[Medicine Name]],Prices!$A:$E,5,FALSE)</f>
        <v>7.5</v>
      </c>
      <c r="F59" s="2">
        <f>Table2[[#This Row],[Quantity Sold]]*Table2[[#This Row],[Unit Price]]</f>
        <v>727.5</v>
      </c>
      <c r="G59" t="s">
        <v>348</v>
      </c>
    </row>
    <row r="60" spans="1:7">
      <c r="A60" s="1">
        <v>46021</v>
      </c>
      <c r="B60">
        <v>30</v>
      </c>
      <c r="C60" t="s">
        <v>257</v>
      </c>
      <c r="D60">
        <v>29</v>
      </c>
      <c r="E60" s="2">
        <f>VLOOKUP(Table2[[#This Row],[Medicine Name]],Prices!$A:$E,5,FALSE)</f>
        <v>15</v>
      </c>
      <c r="F60" s="2">
        <f>Table2[[#This Row],[Quantity Sold]]*Table2[[#This Row],[Unit Price]]</f>
        <v>435</v>
      </c>
      <c r="G60" t="s">
        <v>369</v>
      </c>
    </row>
    <row r="61" spans="1:7">
      <c r="A61" s="1">
        <v>45878</v>
      </c>
      <c r="B61">
        <v>95</v>
      </c>
      <c r="C61" t="s">
        <v>221</v>
      </c>
      <c r="D61">
        <v>1</v>
      </c>
      <c r="E61" s="2">
        <f>VLOOKUP(Table2[[#This Row],[Medicine Name]],Prices!$A:$E,5,FALSE)</f>
        <v>10.5</v>
      </c>
      <c r="F61" s="2">
        <f>Table2[[#This Row],[Quantity Sold]]*Table2[[#This Row],[Unit Price]]</f>
        <v>10.5</v>
      </c>
      <c r="G61" t="s">
        <v>434</v>
      </c>
    </row>
    <row r="62" spans="1:7">
      <c r="A62" s="1">
        <v>45972</v>
      </c>
      <c r="B62">
        <v>20</v>
      </c>
      <c r="C62" t="s">
        <v>249</v>
      </c>
      <c r="D62">
        <v>2</v>
      </c>
      <c r="E62" s="2">
        <f>VLOOKUP(Table2[[#This Row],[Medicine Name]],Prices!$A:$E,5,FALSE)</f>
        <v>7.5</v>
      </c>
      <c r="F62" s="2">
        <f>Table2[[#This Row],[Quantity Sold]]*Table2[[#This Row],[Unit Price]]</f>
        <v>15</v>
      </c>
      <c r="G62" t="s">
        <v>359</v>
      </c>
    </row>
    <row r="63" spans="1:7">
      <c r="A63" s="1">
        <v>45685</v>
      </c>
      <c r="B63">
        <v>89</v>
      </c>
      <c r="C63" t="s">
        <v>322</v>
      </c>
      <c r="D63">
        <v>62</v>
      </c>
      <c r="E63" s="2">
        <f>VLOOKUP(Table2[[#This Row],[Medicine Name]],Prices!$A:$E,5,FALSE)</f>
        <v>1.5</v>
      </c>
      <c r="F63" s="2">
        <f>Table2[[#This Row],[Quantity Sold]]*Table2[[#This Row],[Unit Price]]</f>
        <v>93</v>
      </c>
      <c r="G63" t="s">
        <v>428</v>
      </c>
    </row>
    <row r="64" spans="1:7">
      <c r="A64" s="1">
        <v>45755</v>
      </c>
      <c r="B64">
        <v>42</v>
      </c>
      <c r="C64" t="s">
        <v>267</v>
      </c>
      <c r="D64">
        <v>46</v>
      </c>
      <c r="E64" s="2">
        <f>VLOOKUP(Table2[[#This Row],[Medicine Name]],Prices!$A:$E,5,FALSE)</f>
        <v>3</v>
      </c>
      <c r="F64" s="2">
        <f>Table2[[#This Row],[Quantity Sold]]*Table2[[#This Row],[Unit Price]]</f>
        <v>138</v>
      </c>
      <c r="G64" t="s">
        <v>381</v>
      </c>
    </row>
    <row r="65" spans="1:7">
      <c r="A65" s="1">
        <v>45819</v>
      </c>
      <c r="B65">
        <v>14</v>
      </c>
      <c r="C65" t="s">
        <v>243</v>
      </c>
      <c r="D65">
        <v>33</v>
      </c>
      <c r="E65" s="2">
        <f>VLOOKUP(Table2[[#This Row],[Medicine Name]],Prices!$A:$E,5,FALSE)</f>
        <v>6</v>
      </c>
      <c r="F65" s="2">
        <f>Table2[[#This Row],[Quantity Sold]]*Table2[[#This Row],[Unit Price]]</f>
        <v>198</v>
      </c>
      <c r="G65" t="s">
        <v>353</v>
      </c>
    </row>
    <row r="66" spans="1:7">
      <c r="A66" s="1">
        <v>45733</v>
      </c>
      <c r="B66">
        <v>7</v>
      </c>
      <c r="C66" t="s">
        <v>236</v>
      </c>
      <c r="D66">
        <v>86</v>
      </c>
      <c r="E66" s="2">
        <f>VLOOKUP(Table2[[#This Row],[Medicine Name]],Prices!$A:$E,5,FALSE)</f>
        <v>13.5</v>
      </c>
      <c r="F66" s="2">
        <f>Table2[[#This Row],[Quantity Sold]]*Table2[[#This Row],[Unit Price]]</f>
        <v>1161</v>
      </c>
      <c r="G66" t="s">
        <v>346</v>
      </c>
    </row>
    <row r="67" spans="1:7">
      <c r="A67" s="1">
        <v>45772</v>
      </c>
      <c r="B67">
        <v>64</v>
      </c>
      <c r="C67" t="s">
        <v>294</v>
      </c>
      <c r="D67">
        <v>69</v>
      </c>
      <c r="E67" s="2">
        <f>VLOOKUP(Table2[[#This Row],[Medicine Name]],Prices!$A:$E,5,FALSE)</f>
        <v>9</v>
      </c>
      <c r="F67" s="2">
        <f>Table2[[#This Row],[Quantity Sold]]*Table2[[#This Row],[Unit Price]]</f>
        <v>621</v>
      </c>
      <c r="G67" t="s">
        <v>403</v>
      </c>
    </row>
    <row r="68" spans="1:7">
      <c r="A68" s="1">
        <v>45748</v>
      </c>
      <c r="B68">
        <v>36</v>
      </c>
      <c r="C68" t="s">
        <v>222</v>
      </c>
      <c r="D68">
        <v>21</v>
      </c>
      <c r="E68" s="2">
        <f>VLOOKUP(Table2[[#This Row],[Medicine Name]],Prices!$A:$E,5,FALSE)</f>
        <v>12</v>
      </c>
      <c r="F68" s="2">
        <f>Table2[[#This Row],[Quantity Sold]]*Table2[[#This Row],[Unit Price]]</f>
        <v>252</v>
      </c>
      <c r="G68" t="s">
        <v>375</v>
      </c>
    </row>
    <row r="69" spans="1:7">
      <c r="A69" s="1">
        <v>45881</v>
      </c>
      <c r="B69">
        <v>84</v>
      </c>
      <c r="C69" t="s">
        <v>316</v>
      </c>
      <c r="D69">
        <v>62</v>
      </c>
      <c r="E69" s="2">
        <f>VLOOKUP(Table2[[#This Row],[Medicine Name]],Prices!$A:$E,5,FALSE)</f>
        <v>10.5</v>
      </c>
      <c r="F69" s="2">
        <f>Table2[[#This Row],[Quantity Sold]]*Table2[[#This Row],[Unit Price]]</f>
        <v>651</v>
      </c>
      <c r="G69" t="s">
        <v>423</v>
      </c>
    </row>
    <row r="70" spans="1:7">
      <c r="A70" s="1">
        <v>45997</v>
      </c>
      <c r="B70">
        <v>17</v>
      </c>
      <c r="C70" t="s">
        <v>246</v>
      </c>
      <c r="D70">
        <v>63</v>
      </c>
      <c r="E70" s="2">
        <f>VLOOKUP(Table2[[#This Row],[Medicine Name]],Prices!$A:$E,5,FALSE)</f>
        <v>13.5</v>
      </c>
      <c r="F70" s="2">
        <f>Table2[[#This Row],[Quantity Sold]]*Table2[[#This Row],[Unit Price]]</f>
        <v>850.5</v>
      </c>
      <c r="G70" t="s">
        <v>356</v>
      </c>
    </row>
    <row r="71" spans="1:7">
      <c r="A71" s="1">
        <v>45777</v>
      </c>
      <c r="B71">
        <v>37</v>
      </c>
      <c r="C71" t="s">
        <v>263</v>
      </c>
      <c r="D71">
        <v>21</v>
      </c>
      <c r="E71" s="2">
        <f>VLOOKUP(Table2[[#This Row],[Medicine Name]],Prices!$A:$E,5,FALSE)</f>
        <v>9</v>
      </c>
      <c r="F71" s="2">
        <f>Table2[[#This Row],[Quantity Sold]]*Table2[[#This Row],[Unit Price]]</f>
        <v>189</v>
      </c>
      <c r="G71" t="s">
        <v>376</v>
      </c>
    </row>
    <row r="72" spans="1:7">
      <c r="A72" s="1">
        <v>45891</v>
      </c>
      <c r="B72">
        <v>67</v>
      </c>
      <c r="C72" t="s">
        <v>297</v>
      </c>
      <c r="D72">
        <v>33</v>
      </c>
      <c r="E72" s="2">
        <f>VLOOKUP(Table2[[#This Row],[Medicine Name]],Prices!$A:$E,5,FALSE)</f>
        <v>6</v>
      </c>
      <c r="F72" s="2">
        <f>Table2[[#This Row],[Quantity Sold]]*Table2[[#This Row],[Unit Price]]</f>
        <v>198</v>
      </c>
      <c r="G72" t="s">
        <v>406</v>
      </c>
    </row>
    <row r="73" spans="1:7">
      <c r="A73" s="1">
        <v>45947</v>
      </c>
      <c r="B73">
        <v>1</v>
      </c>
      <c r="C73" t="s">
        <v>113</v>
      </c>
      <c r="D73">
        <v>5</v>
      </c>
      <c r="E73" s="2">
        <f>VLOOKUP(Table2[[#This Row],[Medicine Name]],Prices!$A:$E,5,FALSE)</f>
        <v>13.5</v>
      </c>
      <c r="F73" s="2">
        <f>Table2[[#This Row],[Quantity Sold]]*Table2[[#This Row],[Unit Price]]</f>
        <v>67.5</v>
      </c>
      <c r="G73" t="s">
        <v>114</v>
      </c>
    </row>
    <row r="74" spans="1:7">
      <c r="A74" s="1">
        <v>45881</v>
      </c>
      <c r="B74">
        <v>3</v>
      </c>
      <c r="C74" t="s">
        <v>113</v>
      </c>
      <c r="D74">
        <v>10</v>
      </c>
      <c r="E74" s="2">
        <f>VLOOKUP(Table2[[#This Row],[Medicine Name]],Prices!$A:$E,5,FALSE)</f>
        <v>13.5</v>
      </c>
      <c r="F74" s="2">
        <f>Table2[[#This Row],[Quantity Sold]]*Table2[[#This Row],[Unit Price]]</f>
        <v>135</v>
      </c>
      <c r="G74" t="s">
        <v>342</v>
      </c>
    </row>
    <row r="75" spans="1:7">
      <c r="A75" s="1">
        <v>45703</v>
      </c>
      <c r="B75">
        <v>73</v>
      </c>
      <c r="C75" t="s">
        <v>302</v>
      </c>
      <c r="D75">
        <v>86</v>
      </c>
      <c r="E75" s="2">
        <f>VLOOKUP(Table2[[#This Row],[Medicine Name]],Prices!$A:$E,5,FALSE)</f>
        <v>3</v>
      </c>
      <c r="F75" s="2">
        <f>Table2[[#This Row],[Quantity Sold]]*Table2[[#This Row],[Unit Price]]</f>
        <v>258</v>
      </c>
      <c r="G75" t="s">
        <v>412</v>
      </c>
    </row>
    <row r="76" spans="1:7">
      <c r="A76" s="1">
        <v>45745</v>
      </c>
      <c r="B76">
        <v>56</v>
      </c>
      <c r="C76" t="s">
        <v>287</v>
      </c>
      <c r="D76">
        <v>84</v>
      </c>
      <c r="E76" s="2">
        <f>VLOOKUP(Table2[[#This Row],[Medicine Name]],Prices!$A:$E,5,FALSE)</f>
        <v>4.5</v>
      </c>
      <c r="F76" s="2">
        <f>Table2[[#This Row],[Quantity Sold]]*Table2[[#This Row],[Unit Price]]</f>
        <v>378</v>
      </c>
      <c r="G76" t="s">
        <v>395</v>
      </c>
    </row>
    <row r="77" spans="1:7">
      <c r="A77" s="1">
        <v>45702</v>
      </c>
      <c r="B77">
        <v>49</v>
      </c>
      <c r="C77" t="s">
        <v>279</v>
      </c>
      <c r="D77">
        <v>51</v>
      </c>
      <c r="E77" s="2">
        <f>VLOOKUP(Table2[[#This Row],[Medicine Name]],Prices!$A:$E,5,FALSE)</f>
        <v>4.5</v>
      </c>
      <c r="F77" s="2">
        <f>Table2[[#This Row],[Quantity Sold]]*Table2[[#This Row],[Unit Price]]</f>
        <v>229.5</v>
      </c>
      <c r="G77" t="s">
        <v>388</v>
      </c>
    </row>
    <row r="78" spans="1:7">
      <c r="A78" s="1">
        <v>45829</v>
      </c>
      <c r="B78">
        <v>39</v>
      </c>
      <c r="C78" t="s">
        <v>265</v>
      </c>
      <c r="D78">
        <v>34</v>
      </c>
      <c r="E78" s="2">
        <f>VLOOKUP(Table2[[#This Row],[Medicine Name]],Prices!$A:$E,5,FALSE)</f>
        <v>7.5</v>
      </c>
      <c r="F78" s="2">
        <f>Table2[[#This Row],[Quantity Sold]]*Table2[[#This Row],[Unit Price]]</f>
        <v>255</v>
      </c>
      <c r="G78" t="s">
        <v>378</v>
      </c>
    </row>
    <row r="79" spans="1:7">
      <c r="A79" s="1">
        <v>45808</v>
      </c>
      <c r="B79">
        <v>87</v>
      </c>
      <c r="C79" t="s">
        <v>320</v>
      </c>
      <c r="D79">
        <v>25</v>
      </c>
      <c r="E79" s="2">
        <f>VLOOKUP(Table2[[#This Row],[Medicine Name]],Prices!$A:$E,5,FALSE)</f>
        <v>9</v>
      </c>
      <c r="F79" s="2">
        <f>Table2[[#This Row],[Quantity Sold]]*Table2[[#This Row],[Unit Price]]</f>
        <v>225</v>
      </c>
      <c r="G79" t="s">
        <v>426</v>
      </c>
    </row>
    <row r="80" spans="1:7">
      <c r="A80" s="1">
        <v>45696</v>
      </c>
      <c r="B80">
        <v>66</v>
      </c>
      <c r="C80" t="s">
        <v>296</v>
      </c>
      <c r="D80">
        <v>69</v>
      </c>
      <c r="E80" s="2">
        <f>VLOOKUP(Table2[[#This Row],[Medicine Name]],Prices!$A:$E,5,FALSE)</f>
        <v>1.5</v>
      </c>
      <c r="F80" s="2">
        <f>Table2[[#This Row],[Quantity Sold]]*Table2[[#This Row],[Unit Price]]</f>
        <v>103.5</v>
      </c>
      <c r="G80" t="s">
        <v>405</v>
      </c>
    </row>
    <row r="81" spans="1:7">
      <c r="A81" s="1">
        <v>45955</v>
      </c>
      <c r="B81">
        <v>43</v>
      </c>
      <c r="C81" t="s">
        <v>269</v>
      </c>
      <c r="D81">
        <v>87</v>
      </c>
      <c r="E81" s="2">
        <f>VLOOKUP(Table2[[#This Row],[Medicine Name]],Prices!$A:$E,5,FALSE)</f>
        <v>6</v>
      </c>
      <c r="F81" s="2">
        <f>Table2[[#This Row],[Quantity Sold]]*Table2[[#This Row],[Unit Price]]</f>
        <v>522</v>
      </c>
      <c r="G81" t="s">
        <v>382</v>
      </c>
    </row>
    <row r="82" spans="1:7">
      <c r="A82" s="1">
        <v>45840</v>
      </c>
      <c r="B82">
        <v>45</v>
      </c>
      <c r="C82" t="s">
        <v>273</v>
      </c>
      <c r="D82">
        <v>42</v>
      </c>
      <c r="E82" s="2">
        <f>VLOOKUP(Table2[[#This Row],[Medicine Name]],Prices!$A:$E,5,FALSE)</f>
        <v>1.5</v>
      </c>
      <c r="F82" s="2">
        <f>Table2[[#This Row],[Quantity Sold]]*Table2[[#This Row],[Unit Price]]</f>
        <v>63</v>
      </c>
      <c r="G82" t="s">
        <v>384</v>
      </c>
    </row>
    <row r="83" spans="1:7">
      <c r="A83" s="1">
        <v>45932</v>
      </c>
      <c r="B83">
        <v>92</v>
      </c>
      <c r="C83" t="s">
        <v>327</v>
      </c>
      <c r="D83">
        <v>60</v>
      </c>
      <c r="E83" s="2">
        <f>VLOOKUP(Table2[[#This Row],[Medicine Name]],Prices!$A:$E,5,FALSE)</f>
        <v>7.5</v>
      </c>
      <c r="F83" s="2">
        <f>Table2[[#This Row],[Quantity Sold]]*Table2[[#This Row],[Unit Price]]</f>
        <v>450</v>
      </c>
      <c r="G83" t="s">
        <v>431</v>
      </c>
    </row>
    <row r="84" spans="1:7">
      <c r="A84" s="1">
        <v>45868</v>
      </c>
      <c r="B84">
        <v>74</v>
      </c>
      <c r="C84" t="s">
        <v>304</v>
      </c>
      <c r="D84">
        <v>10</v>
      </c>
      <c r="E84" s="2">
        <f>VLOOKUP(Table2[[#This Row],[Medicine Name]],Prices!$A:$E,5,FALSE)</f>
        <v>13.5</v>
      </c>
      <c r="F84" s="2">
        <f>Table2[[#This Row],[Quantity Sold]]*Table2[[#This Row],[Unit Price]]</f>
        <v>135</v>
      </c>
      <c r="G84" t="s">
        <v>413</v>
      </c>
    </row>
    <row r="85" spans="1:7">
      <c r="A85" s="1">
        <v>45950</v>
      </c>
      <c r="B85">
        <v>27</v>
      </c>
      <c r="C85" t="s">
        <v>254</v>
      </c>
      <c r="D85">
        <v>49</v>
      </c>
      <c r="E85" s="2">
        <f>VLOOKUP(Table2[[#This Row],[Medicine Name]],Prices!$A:$E,5,FALSE)</f>
        <v>9</v>
      </c>
      <c r="F85" s="2">
        <f>Table2[[#This Row],[Quantity Sold]]*Table2[[#This Row],[Unit Price]]</f>
        <v>441</v>
      </c>
      <c r="G85" t="s">
        <v>366</v>
      </c>
    </row>
    <row r="86" spans="1:7">
      <c r="A86" s="1">
        <v>45679</v>
      </c>
      <c r="B86">
        <v>65</v>
      </c>
      <c r="C86" t="s">
        <v>295</v>
      </c>
      <c r="D86">
        <v>7</v>
      </c>
      <c r="E86" s="2">
        <f>VLOOKUP(Table2[[#This Row],[Medicine Name]],Prices!$A:$E,5,FALSE)</f>
        <v>6</v>
      </c>
      <c r="F86" s="2">
        <f>Table2[[#This Row],[Quantity Sold]]*Table2[[#This Row],[Unit Price]]</f>
        <v>42</v>
      </c>
      <c r="G86" t="s">
        <v>404</v>
      </c>
    </row>
    <row r="87" spans="1:7">
      <c r="A87" s="1">
        <v>45936</v>
      </c>
      <c r="B87">
        <v>50</v>
      </c>
      <c r="C87" t="s">
        <v>280</v>
      </c>
      <c r="D87">
        <v>36</v>
      </c>
      <c r="E87" s="2">
        <f>VLOOKUP(Table2[[#This Row],[Medicine Name]],Prices!$A:$E,5,FALSE)</f>
        <v>12</v>
      </c>
      <c r="F87" s="2">
        <f>Table2[[#This Row],[Quantity Sold]]*Table2[[#This Row],[Unit Price]]</f>
        <v>432</v>
      </c>
      <c r="G87" t="s">
        <v>389</v>
      </c>
    </row>
    <row r="88" spans="1:7">
      <c r="A88" s="1">
        <v>45915</v>
      </c>
      <c r="B88">
        <v>13</v>
      </c>
      <c r="C88" t="s">
        <v>242</v>
      </c>
      <c r="D88">
        <v>6</v>
      </c>
      <c r="E88" s="2">
        <f>VLOOKUP(Table2[[#This Row],[Medicine Name]],Prices!$A:$E,5,FALSE)</f>
        <v>1.5</v>
      </c>
      <c r="F88" s="2">
        <f>Table2[[#This Row],[Quantity Sold]]*Table2[[#This Row],[Unit Price]]</f>
        <v>9</v>
      </c>
      <c r="G88" t="s">
        <v>352</v>
      </c>
    </row>
    <row r="89" spans="1:7">
      <c r="A89" s="1">
        <v>45990</v>
      </c>
      <c r="B89">
        <v>86</v>
      </c>
      <c r="C89" t="s">
        <v>319</v>
      </c>
      <c r="D89">
        <v>5</v>
      </c>
      <c r="E89" s="2">
        <f>VLOOKUP(Table2[[#This Row],[Medicine Name]],Prices!$A:$E,5,FALSE)</f>
        <v>9</v>
      </c>
      <c r="F89" s="2">
        <f>Table2[[#This Row],[Quantity Sold]]*Table2[[#This Row],[Unit Price]]</f>
        <v>45</v>
      </c>
      <c r="G89" t="s">
        <v>425</v>
      </c>
    </row>
    <row r="90" spans="1:7">
      <c r="A90" s="1">
        <v>46000</v>
      </c>
      <c r="B90">
        <v>53</v>
      </c>
      <c r="C90" t="s">
        <v>283</v>
      </c>
      <c r="D90">
        <v>69</v>
      </c>
      <c r="E90" s="2">
        <f>VLOOKUP(Table2[[#This Row],[Medicine Name]],Prices!$A:$E,5,FALSE)</f>
        <v>3</v>
      </c>
      <c r="F90" s="2">
        <f>Table2[[#This Row],[Quantity Sold]]*Table2[[#This Row],[Unit Price]]</f>
        <v>207</v>
      </c>
      <c r="G90" t="s">
        <v>392</v>
      </c>
    </row>
    <row r="91" spans="1:7">
      <c r="A91" s="1">
        <v>46013</v>
      </c>
      <c r="B91">
        <v>29</v>
      </c>
      <c r="C91" t="s">
        <v>256</v>
      </c>
      <c r="D91">
        <v>29</v>
      </c>
      <c r="E91" s="2">
        <f>VLOOKUP(Table2[[#This Row],[Medicine Name]],Prices!$A:$E,5,FALSE)</f>
        <v>12</v>
      </c>
      <c r="F91" s="2">
        <f>Table2[[#This Row],[Quantity Sold]]*Table2[[#This Row],[Unit Price]]</f>
        <v>348</v>
      </c>
      <c r="G91" t="s">
        <v>368</v>
      </c>
    </row>
    <row r="92" spans="1:7">
      <c r="A92" s="1">
        <v>45787</v>
      </c>
      <c r="B92">
        <v>61</v>
      </c>
      <c r="C92" t="s">
        <v>291</v>
      </c>
      <c r="D92">
        <v>43</v>
      </c>
      <c r="E92" s="2">
        <f>VLOOKUP(Table2[[#This Row],[Medicine Name]],Prices!$A:$E,5,FALSE)</f>
        <v>3</v>
      </c>
      <c r="F92" s="2">
        <f>Table2[[#This Row],[Quantity Sold]]*Table2[[#This Row],[Unit Price]]</f>
        <v>129</v>
      </c>
      <c r="G92" t="s">
        <v>400</v>
      </c>
    </row>
    <row r="93" spans="1:7">
      <c r="A93" s="1">
        <v>45779</v>
      </c>
      <c r="B93">
        <v>59</v>
      </c>
      <c r="C93" t="s">
        <v>289</v>
      </c>
      <c r="D93">
        <v>22</v>
      </c>
      <c r="E93" s="2">
        <f>VLOOKUP(Table2[[#This Row],[Medicine Name]],Prices!$A:$E,5,FALSE)</f>
        <v>9</v>
      </c>
      <c r="F93" s="2">
        <f>Table2[[#This Row],[Quantity Sold]]*Table2[[#This Row],[Unit Price]]</f>
        <v>198</v>
      </c>
      <c r="G93" t="s">
        <v>398</v>
      </c>
    </row>
    <row r="94" spans="1:7">
      <c r="A94" s="1">
        <v>45947</v>
      </c>
      <c r="B94">
        <v>2</v>
      </c>
      <c r="C94" t="s">
        <v>115</v>
      </c>
      <c r="D94">
        <v>3</v>
      </c>
      <c r="E94" s="2">
        <f>VLOOKUP(Table2[[#This Row],[Medicine Name]],Prices!$A:$E,5,FALSE)</f>
        <v>15</v>
      </c>
      <c r="F94" s="2">
        <f>Table2[[#This Row],[Quantity Sold]]*Table2[[#This Row],[Unit Price]]</f>
        <v>45</v>
      </c>
      <c r="G94" t="s">
        <v>116</v>
      </c>
    </row>
    <row r="95" spans="1:7">
      <c r="A95" s="1">
        <v>45734</v>
      </c>
      <c r="B95">
        <v>57</v>
      </c>
      <c r="C95" t="s">
        <v>115</v>
      </c>
      <c r="D95">
        <v>30</v>
      </c>
      <c r="E95" s="2">
        <f>VLOOKUP(Table2[[#This Row],[Medicine Name]],Prices!$A:$E,5,FALSE)</f>
        <v>15</v>
      </c>
      <c r="F95" s="2">
        <f>Table2[[#This Row],[Quantity Sold]]*Table2[[#This Row],[Unit Price]]</f>
        <v>450</v>
      </c>
      <c r="G95" t="s">
        <v>396</v>
      </c>
    </row>
    <row r="96" spans="1:7">
      <c r="A96" s="1">
        <v>45836</v>
      </c>
      <c r="B96">
        <v>58</v>
      </c>
      <c r="C96" t="s">
        <v>288</v>
      </c>
      <c r="D96">
        <v>38</v>
      </c>
      <c r="E96" s="2">
        <f>VLOOKUP(Table2[[#This Row],[Medicine Name]],Prices!$A:$E,5,FALSE)</f>
        <v>4.5</v>
      </c>
      <c r="F96" s="2">
        <f>Table2[[#This Row],[Quantity Sold]]*Table2[[#This Row],[Unit Price]]</f>
        <v>171</v>
      </c>
      <c r="G96" t="s">
        <v>397</v>
      </c>
    </row>
    <row r="97" spans="1:7">
      <c r="A97" s="1">
        <v>46017</v>
      </c>
      <c r="B97">
        <v>60</v>
      </c>
      <c r="C97" t="s">
        <v>290</v>
      </c>
      <c r="D97">
        <v>31</v>
      </c>
      <c r="E97" s="2">
        <f>VLOOKUP(Table2[[#This Row],[Medicine Name]],Prices!$A:$E,5,FALSE)</f>
        <v>12</v>
      </c>
      <c r="F97" s="2">
        <f>Table2[[#This Row],[Quantity Sold]]*Table2[[#This Row],[Unit Price]]</f>
        <v>372</v>
      </c>
      <c r="G97" t="s">
        <v>399</v>
      </c>
    </row>
    <row r="98" spans="1:7">
      <c r="A98" s="1">
        <v>45881</v>
      </c>
      <c r="B98">
        <v>68</v>
      </c>
      <c r="C98" t="s">
        <v>298</v>
      </c>
      <c r="D98">
        <v>86</v>
      </c>
      <c r="E98" s="2">
        <f>VLOOKUP(Table2[[#This Row],[Medicine Name]],Prices!$A:$E,5,FALSE)</f>
        <v>15</v>
      </c>
      <c r="F98" s="2">
        <f>Table2[[#This Row],[Quantity Sold]]*Table2[[#This Row],[Unit Price]]</f>
        <v>1290</v>
      </c>
      <c r="G98" t="s">
        <v>407</v>
      </c>
    </row>
    <row r="99" spans="1:7">
      <c r="A99" s="1">
        <v>45788</v>
      </c>
      <c r="B99">
        <v>98</v>
      </c>
      <c r="C99" t="s">
        <v>335</v>
      </c>
      <c r="D99">
        <v>83</v>
      </c>
      <c r="E99" s="2">
        <f>VLOOKUP(Table2[[#This Row],[Medicine Name]],Prices!$A:$E,5,FALSE)</f>
        <v>4.5</v>
      </c>
      <c r="F99" s="2">
        <f>Table2[[#This Row],[Quantity Sold]]*Table2[[#This Row],[Unit Price]]</f>
        <v>373.5</v>
      </c>
      <c r="G99" t="s">
        <v>437</v>
      </c>
    </row>
    <row r="100" spans="1:7">
      <c r="A100" s="1">
        <v>45690</v>
      </c>
      <c r="B100">
        <v>71</v>
      </c>
      <c r="C100" t="s">
        <v>300</v>
      </c>
      <c r="D100">
        <v>97</v>
      </c>
      <c r="E100" s="2">
        <f>VLOOKUP(Table2[[#This Row],[Medicine Name]],Prices!$A:$E,5,FALSE)</f>
        <v>9</v>
      </c>
      <c r="F100" s="2">
        <f>Table2[[#This Row],[Quantity Sold]]*Table2[[#This Row],[Unit Price]]</f>
        <v>873</v>
      </c>
      <c r="G100" t="s">
        <v>410</v>
      </c>
    </row>
  </sheetData>
  <pageMargins left="0.25" right="0.25" top="0.75" bottom="0.75" header="0.3" footer="0.3"/>
  <pageSetup fitToHeight="0" orientation="portrait" horizontalDpi="1200" verticalDpi="1200" r:id="rId1"/>
  <headerFooter>
    <oddHeader>&amp;CSales and Billing</oddHeader>
    <oddFooter>Page &amp;P&amp;R&amp;A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5B2F0-DFA9-4EBD-B52E-14BC5F667CDD}">
  <sheetPr codeName="Sheet4">
    <pageSetUpPr fitToPage="1"/>
  </sheetPr>
  <dimension ref="A1:J100"/>
  <sheetViews>
    <sheetView showGridLines="0" view="pageLayout" topLeftCell="A81" zoomScaleNormal="100" workbookViewId="0">
      <selection activeCell="I7" sqref="I7"/>
    </sheetView>
  </sheetViews>
  <sheetFormatPr defaultRowHeight="12.75"/>
  <cols>
    <col min="1" max="1" width="12.7109375" bestFit="1" customWidth="1"/>
    <col min="2" max="2" width="16.42578125" bestFit="1" customWidth="1"/>
    <col min="3" max="3" width="14.85546875" bestFit="1" customWidth="1"/>
    <col min="4" max="4" width="16.85546875" customWidth="1"/>
    <col min="5" max="5" width="13.7109375" bestFit="1" customWidth="1"/>
    <col min="6" max="6" width="10.7109375" customWidth="1"/>
    <col min="7" max="7" width="12.140625" bestFit="1" customWidth="1"/>
    <col min="8" max="8" width="10.140625" customWidth="1"/>
    <col min="9" max="9" width="19.28515625" bestFit="1" customWidth="1"/>
    <col min="10" max="10" width="19" bestFit="1" customWidth="1"/>
  </cols>
  <sheetData>
    <row r="1" spans="1:10">
      <c r="H1" s="4" t="s">
        <v>476</v>
      </c>
      <c r="I1" s="14">
        <f ca="1">TODAY()</f>
        <v>45989</v>
      </c>
    </row>
    <row r="3" spans="1:10" ht="15" customHeight="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475</v>
      </c>
      <c r="J3" t="s">
        <v>477</v>
      </c>
    </row>
    <row r="4" spans="1:10" ht="15.6" customHeight="1">
      <c r="A4" t="s">
        <v>8</v>
      </c>
      <c r="B4" t="s">
        <v>113</v>
      </c>
      <c r="C4" t="s">
        <v>229</v>
      </c>
      <c r="D4">
        <v>35</v>
      </c>
      <c r="E4" s="1">
        <v>46154</v>
      </c>
      <c r="F4" s="2">
        <f>VLOOKUP(Table1[[#This Row],[Medicine Name]],Prices!$A:$D,4,FALSE)</f>
        <v>9</v>
      </c>
      <c r="G4" s="2">
        <f>Table1[[#This Row],[Quantity in Stock]]*Table1[[#This Row],[Unit Price]]</f>
        <v>315</v>
      </c>
      <c r="H4" t="s">
        <v>9</v>
      </c>
      <c r="I4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4" t="str">
        <f t="shared" ref="J4:J35" si="0">_xlfn.IFS($D4&lt;=10, "Low Stock Order Now",
     $D4&lt;20, "Consider Order Soon",
      TRUE, "Safe Stock Level")</f>
        <v>Safe Stock Level</v>
      </c>
    </row>
    <row r="5" spans="1:10" ht="15.6" customHeight="1">
      <c r="A5" t="s">
        <v>13</v>
      </c>
      <c r="B5" t="s">
        <v>225</v>
      </c>
      <c r="C5" t="s">
        <v>229</v>
      </c>
      <c r="D5">
        <v>5</v>
      </c>
      <c r="E5" s="1">
        <v>46006</v>
      </c>
      <c r="F5" s="2">
        <f>VLOOKUP(Table1[[#This Row],[Medicine Name]],Prices!$A:$D,4,FALSE)</f>
        <v>6</v>
      </c>
      <c r="G5" s="2">
        <f>Table1[[#This Row],[Quantity in Stock]]*Table1[[#This Row],[Unit Price]]</f>
        <v>30</v>
      </c>
      <c r="H5" t="s">
        <v>9</v>
      </c>
      <c r="I5" s="1" t="str">
        <f ca="1">_xlfn.IFS(Table1[[#This Row],[Expiry Date]]-$I$1&lt;=30, "Expires in &lt; 1 Month",
      Table1[[#This Row],[Expiry Date]]-$I$1&lt;=90, "Expires in 1-3 Months",
      TRUE, "Expires in &gt; 3 Months")</f>
        <v>Expires in &lt; 1 Month</v>
      </c>
      <c r="J5" t="str">
        <f t="shared" si="0"/>
        <v>Low Stock Order Now</v>
      </c>
    </row>
    <row r="6" spans="1:10">
      <c r="A6" t="s">
        <v>14</v>
      </c>
      <c r="B6" t="s">
        <v>235</v>
      </c>
      <c r="C6" t="s">
        <v>229</v>
      </c>
      <c r="D6">
        <v>15</v>
      </c>
      <c r="E6" s="1">
        <v>47203</v>
      </c>
      <c r="F6" s="2">
        <f>VLOOKUP(Table1[[#This Row],[Medicine Name]],Prices!$A:$D,4,FALSE)</f>
        <v>2</v>
      </c>
      <c r="G6" s="2">
        <f>Table1[[#This Row],[Quantity in Stock]]*Table1[[#This Row],[Unit Price]]</f>
        <v>30</v>
      </c>
      <c r="H6" t="s">
        <v>9</v>
      </c>
      <c r="I6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6" t="str">
        <f t="shared" si="0"/>
        <v>Consider Order Soon</v>
      </c>
    </row>
    <row r="7" spans="1:10">
      <c r="A7" t="s">
        <v>20</v>
      </c>
      <c r="B7" t="s">
        <v>241</v>
      </c>
      <c r="C7" t="s">
        <v>229</v>
      </c>
      <c r="D7">
        <v>17</v>
      </c>
      <c r="E7" s="1">
        <v>47338</v>
      </c>
      <c r="F7" s="2">
        <f>VLOOKUP(Table1[[#This Row],[Medicine Name]],Prices!$A:$D,4,FALSE)</f>
        <v>9</v>
      </c>
      <c r="G7" s="2">
        <f>Table1[[#This Row],[Quantity in Stock]]*Table1[[#This Row],[Unit Price]]</f>
        <v>153</v>
      </c>
      <c r="H7" t="s">
        <v>9</v>
      </c>
      <c r="I7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7" t="str">
        <f t="shared" si="0"/>
        <v>Consider Order Soon</v>
      </c>
    </row>
    <row r="8" spans="1:10">
      <c r="A8" t="s">
        <v>21</v>
      </c>
      <c r="B8" t="s">
        <v>242</v>
      </c>
      <c r="C8" t="s">
        <v>229</v>
      </c>
      <c r="D8">
        <v>17</v>
      </c>
      <c r="E8" s="1">
        <v>46353</v>
      </c>
      <c r="F8" s="2">
        <f>VLOOKUP(Table1[[#This Row],[Medicine Name]],Prices!$A:$D,4,FALSE)</f>
        <v>1</v>
      </c>
      <c r="G8" s="2">
        <f>Table1[[#This Row],[Quantity in Stock]]*Table1[[#This Row],[Unit Price]]</f>
        <v>17</v>
      </c>
      <c r="H8" t="s">
        <v>9</v>
      </c>
      <c r="I8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8" t="str">
        <f t="shared" si="0"/>
        <v>Consider Order Soon</v>
      </c>
    </row>
    <row r="9" spans="1:10">
      <c r="A9" t="s">
        <v>22</v>
      </c>
      <c r="B9" t="s">
        <v>243</v>
      </c>
      <c r="C9" t="s">
        <v>229</v>
      </c>
      <c r="D9">
        <v>15</v>
      </c>
      <c r="E9" s="1">
        <v>46143</v>
      </c>
      <c r="F9" s="2">
        <f>VLOOKUP(Table1[[#This Row],[Medicine Name]],Prices!$A:$D,4,FALSE)</f>
        <v>4</v>
      </c>
      <c r="G9" s="2">
        <f>Table1[[#This Row],[Quantity in Stock]]*Table1[[#This Row],[Unit Price]]</f>
        <v>60</v>
      </c>
      <c r="H9" t="s">
        <v>9</v>
      </c>
      <c r="I9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9" t="str">
        <f t="shared" si="0"/>
        <v>Consider Order Soon</v>
      </c>
    </row>
    <row r="10" spans="1:10">
      <c r="A10" t="s">
        <v>23</v>
      </c>
      <c r="B10" t="s">
        <v>244</v>
      </c>
      <c r="C10" t="s">
        <v>229</v>
      </c>
      <c r="D10">
        <v>16</v>
      </c>
      <c r="E10" s="1">
        <v>46006</v>
      </c>
      <c r="F10" s="2">
        <f>VLOOKUP(Table1[[#This Row],[Medicine Name]],Prices!$A:$D,4,FALSE)</f>
        <v>4</v>
      </c>
      <c r="G10" s="2">
        <f>Table1[[#This Row],[Quantity in Stock]]*Table1[[#This Row],[Unit Price]]</f>
        <v>64</v>
      </c>
      <c r="H10" t="s">
        <v>9</v>
      </c>
      <c r="I10" s="1" t="str">
        <f ca="1">_xlfn.IFS(Table1[[#This Row],[Expiry Date]]-$I$1&lt;=30, "Expires in &lt; 1 Month",
      Table1[[#This Row],[Expiry Date]]-$I$1&lt;=90, "Expires in 1-3 Months",
      TRUE, "Expires in &gt; 3 Months")</f>
        <v>Expires in &lt; 1 Month</v>
      </c>
      <c r="J10" t="str">
        <f t="shared" si="0"/>
        <v>Consider Order Soon</v>
      </c>
    </row>
    <row r="11" spans="1:10">
      <c r="A11" t="s">
        <v>24</v>
      </c>
      <c r="B11" t="s">
        <v>245</v>
      </c>
      <c r="C11" t="s">
        <v>229</v>
      </c>
      <c r="D11">
        <v>15</v>
      </c>
      <c r="E11" s="1">
        <v>46477</v>
      </c>
      <c r="F11" s="2">
        <f>VLOOKUP(Table1[[#This Row],[Medicine Name]],Prices!$A:$D,4,FALSE)</f>
        <v>2</v>
      </c>
      <c r="G11" s="2">
        <f>Table1[[#This Row],[Quantity in Stock]]*Table1[[#This Row],[Unit Price]]</f>
        <v>30</v>
      </c>
      <c r="H11" t="s">
        <v>9</v>
      </c>
      <c r="I11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11" t="str">
        <f t="shared" si="0"/>
        <v>Consider Order Soon</v>
      </c>
    </row>
    <row r="12" spans="1:10">
      <c r="A12" t="s">
        <v>25</v>
      </c>
      <c r="B12" t="s">
        <v>246</v>
      </c>
      <c r="C12" t="s">
        <v>229</v>
      </c>
      <c r="D12">
        <v>15</v>
      </c>
      <c r="E12" s="1">
        <v>46278</v>
      </c>
      <c r="F12" s="2">
        <f>VLOOKUP(Table1[[#This Row],[Medicine Name]],Prices!$A:$D,4,FALSE)</f>
        <v>9</v>
      </c>
      <c r="G12" s="2">
        <f>Table1[[#This Row],[Quantity in Stock]]*Table1[[#This Row],[Unit Price]]</f>
        <v>135</v>
      </c>
      <c r="H12" t="s">
        <v>9</v>
      </c>
      <c r="I12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12" t="str">
        <f t="shared" si="0"/>
        <v>Consider Order Soon</v>
      </c>
    </row>
    <row r="13" spans="1:10">
      <c r="A13" t="s">
        <v>26</v>
      </c>
      <c r="B13" t="s">
        <v>247</v>
      </c>
      <c r="C13" t="s">
        <v>229</v>
      </c>
      <c r="D13">
        <v>15</v>
      </c>
      <c r="E13" s="1">
        <v>47332</v>
      </c>
      <c r="F13" s="2">
        <f>VLOOKUP(Table1[[#This Row],[Medicine Name]],Prices!$A:$D,4,FALSE)</f>
        <v>7</v>
      </c>
      <c r="G13" s="2">
        <f>Table1[[#This Row],[Quantity in Stock]]*Table1[[#This Row],[Unit Price]]</f>
        <v>105</v>
      </c>
      <c r="H13" t="s">
        <v>9</v>
      </c>
      <c r="I13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13" t="str">
        <f t="shared" si="0"/>
        <v>Consider Order Soon</v>
      </c>
    </row>
    <row r="14" spans="1:10">
      <c r="A14" t="s">
        <v>27</v>
      </c>
      <c r="B14" t="s">
        <v>248</v>
      </c>
      <c r="C14" t="s">
        <v>229</v>
      </c>
      <c r="D14">
        <v>19</v>
      </c>
      <c r="E14" s="1">
        <v>47086</v>
      </c>
      <c r="F14" s="2">
        <f>VLOOKUP(Table1[[#This Row],[Medicine Name]],Prices!$A:$D,4,FALSE)</f>
        <v>3</v>
      </c>
      <c r="G14" s="2">
        <f>Table1[[#This Row],[Quantity in Stock]]*Table1[[#This Row],[Unit Price]]</f>
        <v>57</v>
      </c>
      <c r="H14" t="s">
        <v>9</v>
      </c>
      <c r="I14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14" t="str">
        <f t="shared" si="0"/>
        <v>Consider Order Soon</v>
      </c>
    </row>
    <row r="15" spans="1:10">
      <c r="A15" t="s">
        <v>28</v>
      </c>
      <c r="B15" t="s">
        <v>249</v>
      </c>
      <c r="C15" t="s">
        <v>229</v>
      </c>
      <c r="D15">
        <v>18</v>
      </c>
      <c r="E15" s="1">
        <v>46252</v>
      </c>
      <c r="F15" s="2">
        <f>VLOOKUP(Table1[[#This Row],[Medicine Name]],Prices!$A:$D,4,FALSE)</f>
        <v>5</v>
      </c>
      <c r="G15" s="2">
        <f>Table1[[#This Row],[Quantity in Stock]]*Table1[[#This Row],[Unit Price]]</f>
        <v>90</v>
      </c>
      <c r="H15" t="s">
        <v>9</v>
      </c>
      <c r="I15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15" t="str">
        <f t="shared" si="0"/>
        <v>Consider Order Soon</v>
      </c>
    </row>
    <row r="16" spans="1:10">
      <c r="A16" t="s">
        <v>44</v>
      </c>
      <c r="B16" t="s">
        <v>222</v>
      </c>
      <c r="C16" t="s">
        <v>230</v>
      </c>
      <c r="D16">
        <v>16</v>
      </c>
      <c r="E16" s="1">
        <v>46609</v>
      </c>
      <c r="F16" s="2">
        <f>VLOOKUP(Table1[[#This Row],[Medicine Name]],Prices!$A:$D,4,FALSE)</f>
        <v>8</v>
      </c>
      <c r="G16" s="2">
        <f>Table1[[#This Row],[Quantity in Stock]]*Table1[[#This Row],[Unit Price]]</f>
        <v>128</v>
      </c>
      <c r="H16" t="s">
        <v>337</v>
      </c>
      <c r="I16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16" t="str">
        <f t="shared" si="0"/>
        <v>Consider Order Soon</v>
      </c>
    </row>
    <row r="17" spans="1:10">
      <c r="A17" t="s">
        <v>45</v>
      </c>
      <c r="B17" t="s">
        <v>263</v>
      </c>
      <c r="C17" t="s">
        <v>230</v>
      </c>
      <c r="D17">
        <v>16</v>
      </c>
      <c r="E17" s="1">
        <v>47735</v>
      </c>
      <c r="F17" s="2">
        <f>VLOOKUP(Table1[[#This Row],[Medicine Name]],Prices!$A:$D,4,FALSE)</f>
        <v>6</v>
      </c>
      <c r="G17" s="2">
        <f>Table1[[#This Row],[Quantity in Stock]]*Table1[[#This Row],[Unit Price]]</f>
        <v>96</v>
      </c>
      <c r="H17" t="s">
        <v>337</v>
      </c>
      <c r="I17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17" t="str">
        <f t="shared" si="0"/>
        <v>Consider Order Soon</v>
      </c>
    </row>
    <row r="18" spans="1:10">
      <c r="A18" t="s">
        <v>46</v>
      </c>
      <c r="B18" t="s">
        <v>264</v>
      </c>
      <c r="C18" t="s">
        <v>230</v>
      </c>
      <c r="D18">
        <v>15</v>
      </c>
      <c r="E18" s="1">
        <v>46221</v>
      </c>
      <c r="F18" s="2">
        <f>VLOOKUP(Table1[[#This Row],[Medicine Name]],Prices!$A:$D,4,FALSE)</f>
        <v>2</v>
      </c>
      <c r="G18" s="2">
        <f>Table1[[#This Row],[Quantity in Stock]]*Table1[[#This Row],[Unit Price]]</f>
        <v>30</v>
      </c>
      <c r="H18" t="s">
        <v>337</v>
      </c>
      <c r="I18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18" t="str">
        <f t="shared" si="0"/>
        <v>Consider Order Soon</v>
      </c>
    </row>
    <row r="19" spans="1:10">
      <c r="A19" t="s">
        <v>47</v>
      </c>
      <c r="B19" t="s">
        <v>265</v>
      </c>
      <c r="C19" t="s">
        <v>230</v>
      </c>
      <c r="D19">
        <v>16</v>
      </c>
      <c r="E19" s="1">
        <v>47770</v>
      </c>
      <c r="F19" s="2">
        <f>VLOOKUP(Table1[[#This Row],[Medicine Name]],Prices!$A:$D,4,FALSE)</f>
        <v>5</v>
      </c>
      <c r="G19" s="2">
        <f>Table1[[#This Row],[Quantity in Stock]]*Table1[[#This Row],[Unit Price]]</f>
        <v>80</v>
      </c>
      <c r="H19" t="s">
        <v>337</v>
      </c>
      <c r="I19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19" t="str">
        <f t="shared" si="0"/>
        <v>Consider Order Soon</v>
      </c>
    </row>
    <row r="20" spans="1:10">
      <c r="A20" t="s">
        <v>50</v>
      </c>
      <c r="B20" t="s">
        <v>267</v>
      </c>
      <c r="C20" t="s">
        <v>268</v>
      </c>
      <c r="D20">
        <v>17</v>
      </c>
      <c r="E20" s="1">
        <v>46074</v>
      </c>
      <c r="F20" s="2">
        <f>VLOOKUP(Table1[[#This Row],[Medicine Name]],Prices!$A:$D,4,FALSE)</f>
        <v>2</v>
      </c>
      <c r="G20" s="2">
        <f>Table1[[#This Row],[Quantity in Stock]]*Table1[[#This Row],[Unit Price]]</f>
        <v>34</v>
      </c>
      <c r="H20" t="s">
        <v>337</v>
      </c>
      <c r="I20" s="1" t="str">
        <f ca="1">_xlfn.IFS(Table1[[#This Row],[Expiry Date]]-$I$1&lt;=30, "Expires in &lt; 1 Month",
      Table1[[#This Row],[Expiry Date]]-$I$1&lt;=90, "Expires in 1-3 Months",
      TRUE, "Expires in &gt; 3 Months")</f>
        <v>Expires in 1-3 Months</v>
      </c>
      <c r="J20" t="str">
        <f t="shared" si="0"/>
        <v>Consider Order Soon</v>
      </c>
    </row>
    <row r="21" spans="1:10">
      <c r="A21" t="s">
        <v>29</v>
      </c>
      <c r="B21" t="s">
        <v>123</v>
      </c>
      <c r="C21" t="s">
        <v>11</v>
      </c>
      <c r="D21">
        <v>18</v>
      </c>
      <c r="E21" s="1">
        <v>46076</v>
      </c>
      <c r="F21" s="2">
        <f>VLOOKUP(Table1[[#This Row],[Medicine Name]],Prices!$A:$D,4,FALSE)</f>
        <v>2</v>
      </c>
      <c r="G21" s="2">
        <f>Table1[[#This Row],[Quantity in Stock]]*Table1[[#This Row],[Unit Price]]</f>
        <v>36</v>
      </c>
      <c r="H21" t="s">
        <v>338</v>
      </c>
      <c r="I21" s="1" t="str">
        <f ca="1">_xlfn.IFS(Table1[[#This Row],[Expiry Date]]-$I$1&lt;=30, "Expires in &lt; 1 Month",
      Table1[[#This Row],[Expiry Date]]-$I$1&lt;=90, "Expires in 1-3 Months",
      TRUE, "Expires in &gt; 3 Months")</f>
        <v>Expires in 1-3 Months</v>
      </c>
      <c r="J21" t="str">
        <f t="shared" si="0"/>
        <v>Consider Order Soon</v>
      </c>
    </row>
    <row r="22" spans="1:10">
      <c r="A22" t="s">
        <v>30</v>
      </c>
      <c r="B22" t="s">
        <v>223</v>
      </c>
      <c r="C22" t="s">
        <v>11</v>
      </c>
      <c r="D22">
        <v>16</v>
      </c>
      <c r="E22" s="1">
        <v>46359</v>
      </c>
      <c r="F22" s="2">
        <f>VLOOKUP(Table1[[#This Row],[Medicine Name]],Prices!$A:$D,4,FALSE)</f>
        <v>3</v>
      </c>
      <c r="G22" s="2">
        <f>Table1[[#This Row],[Quantity in Stock]]*Table1[[#This Row],[Unit Price]]</f>
        <v>48</v>
      </c>
      <c r="H22" t="s">
        <v>338</v>
      </c>
      <c r="I22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22" t="str">
        <f t="shared" si="0"/>
        <v>Consider Order Soon</v>
      </c>
    </row>
    <row r="23" spans="1:10">
      <c r="A23" t="s">
        <v>31</v>
      </c>
      <c r="B23" t="s">
        <v>250</v>
      </c>
      <c r="C23" t="s">
        <v>11</v>
      </c>
      <c r="D23">
        <v>15</v>
      </c>
      <c r="E23" s="1">
        <v>46483</v>
      </c>
      <c r="F23" s="2">
        <f>VLOOKUP(Table1[[#This Row],[Medicine Name]],Prices!$A:$D,4,FALSE)</f>
        <v>2</v>
      </c>
      <c r="G23" s="2">
        <f>Table1[[#This Row],[Quantity in Stock]]*Table1[[#This Row],[Unit Price]]</f>
        <v>30</v>
      </c>
      <c r="H23" t="s">
        <v>338</v>
      </c>
      <c r="I23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23" t="str">
        <f t="shared" si="0"/>
        <v>Consider Order Soon</v>
      </c>
    </row>
    <row r="24" spans="1:10">
      <c r="A24" t="s">
        <v>32</v>
      </c>
      <c r="B24" t="s">
        <v>251</v>
      </c>
      <c r="C24" t="s">
        <v>11</v>
      </c>
      <c r="D24">
        <v>19</v>
      </c>
      <c r="E24" s="1">
        <v>46289</v>
      </c>
      <c r="F24" s="2">
        <f>VLOOKUP(Table1[[#This Row],[Medicine Name]],Prices!$A:$D,4,FALSE)</f>
        <v>5</v>
      </c>
      <c r="G24" s="2">
        <f>Table1[[#This Row],[Quantity in Stock]]*Table1[[#This Row],[Unit Price]]</f>
        <v>95</v>
      </c>
      <c r="H24" t="s">
        <v>338</v>
      </c>
      <c r="I24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24" t="str">
        <f t="shared" si="0"/>
        <v>Consider Order Soon</v>
      </c>
    </row>
    <row r="25" spans="1:10">
      <c r="A25" t="s">
        <v>33</v>
      </c>
      <c r="B25" t="s">
        <v>252</v>
      </c>
      <c r="C25" t="s">
        <v>11</v>
      </c>
      <c r="D25">
        <v>13</v>
      </c>
      <c r="E25" s="1">
        <v>46589</v>
      </c>
      <c r="F25" s="2">
        <f>VLOOKUP(Table1[[#This Row],[Medicine Name]],Prices!$A:$D,4,FALSE)</f>
        <v>4</v>
      </c>
      <c r="G25" s="2">
        <f>Table1[[#This Row],[Quantity in Stock]]*Table1[[#This Row],[Unit Price]]</f>
        <v>52</v>
      </c>
      <c r="H25" t="s">
        <v>338</v>
      </c>
      <c r="I25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25" t="str">
        <f t="shared" si="0"/>
        <v>Consider Order Soon</v>
      </c>
    </row>
    <row r="26" spans="1:10">
      <c r="A26" t="s">
        <v>34</v>
      </c>
      <c r="B26" t="s">
        <v>253</v>
      </c>
      <c r="C26" t="s">
        <v>11</v>
      </c>
      <c r="D26">
        <v>21</v>
      </c>
      <c r="E26" s="1">
        <v>47715</v>
      </c>
      <c r="F26" s="2">
        <f>VLOOKUP(Table1[[#This Row],[Medicine Name]],Prices!$A:$D,4,FALSE)</f>
        <v>9</v>
      </c>
      <c r="G26" s="2">
        <f>Table1[[#This Row],[Quantity in Stock]]*Table1[[#This Row],[Unit Price]]</f>
        <v>189</v>
      </c>
      <c r="H26" t="s">
        <v>338</v>
      </c>
      <c r="I26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26" t="str">
        <f t="shared" si="0"/>
        <v>Safe Stock Level</v>
      </c>
    </row>
    <row r="27" spans="1:10">
      <c r="A27" t="s">
        <v>35</v>
      </c>
      <c r="B27" t="s">
        <v>254</v>
      </c>
      <c r="C27" t="s">
        <v>11</v>
      </c>
      <c r="D27">
        <v>16</v>
      </c>
      <c r="E27" s="1">
        <v>47060</v>
      </c>
      <c r="F27" s="2">
        <f>VLOOKUP(Table1[[#This Row],[Medicine Name]],Prices!$A:$D,4,FALSE)</f>
        <v>6</v>
      </c>
      <c r="G27" s="2">
        <f>Table1[[#This Row],[Quantity in Stock]]*Table1[[#This Row],[Unit Price]]</f>
        <v>96</v>
      </c>
      <c r="H27" t="s">
        <v>338</v>
      </c>
      <c r="I27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27" t="str">
        <f t="shared" si="0"/>
        <v>Consider Order Soon</v>
      </c>
    </row>
    <row r="28" spans="1:10">
      <c r="A28" t="s">
        <v>36</v>
      </c>
      <c r="B28" t="s">
        <v>255</v>
      </c>
      <c r="C28" t="s">
        <v>11</v>
      </c>
      <c r="D28">
        <v>14</v>
      </c>
      <c r="E28" s="1">
        <v>47392</v>
      </c>
      <c r="F28" s="2">
        <f>VLOOKUP(Table1[[#This Row],[Medicine Name]],Prices!$A:$D,4,FALSE)</f>
        <v>9</v>
      </c>
      <c r="G28" s="2">
        <f>Table1[[#This Row],[Quantity in Stock]]*Table1[[#This Row],[Unit Price]]</f>
        <v>126</v>
      </c>
      <c r="H28" t="s">
        <v>338</v>
      </c>
      <c r="I28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28" t="str">
        <f t="shared" si="0"/>
        <v>Consider Order Soon</v>
      </c>
    </row>
    <row r="29" spans="1:10">
      <c r="A29" t="s">
        <v>37</v>
      </c>
      <c r="B29" t="s">
        <v>256</v>
      </c>
      <c r="C29" t="s">
        <v>11</v>
      </c>
      <c r="D29">
        <v>15</v>
      </c>
      <c r="E29" s="1">
        <v>46006</v>
      </c>
      <c r="F29" s="2">
        <f>VLOOKUP(Table1[[#This Row],[Medicine Name]],Prices!$A:$D,4,FALSE)</f>
        <v>8</v>
      </c>
      <c r="G29" s="2">
        <f>Table1[[#This Row],[Quantity in Stock]]*Table1[[#This Row],[Unit Price]]</f>
        <v>120</v>
      </c>
      <c r="H29" t="s">
        <v>338</v>
      </c>
      <c r="I29" s="1" t="str">
        <f ca="1">_xlfn.IFS(Table1[[#This Row],[Expiry Date]]-$I$1&lt;=30, "Expires in &lt; 1 Month",
      Table1[[#This Row],[Expiry Date]]-$I$1&lt;=90, "Expires in 1-3 Months",
      TRUE, "Expires in &gt; 3 Months")</f>
        <v>Expires in &lt; 1 Month</v>
      </c>
      <c r="J29" t="str">
        <f t="shared" si="0"/>
        <v>Consider Order Soon</v>
      </c>
    </row>
    <row r="30" spans="1:10">
      <c r="A30" t="s">
        <v>38</v>
      </c>
      <c r="B30" t="s">
        <v>257</v>
      </c>
      <c r="C30" t="s">
        <v>11</v>
      </c>
      <c r="D30">
        <v>17</v>
      </c>
      <c r="E30" s="1">
        <v>47105</v>
      </c>
      <c r="F30" s="2">
        <f>VLOOKUP(Table1[[#This Row],[Medicine Name]],Prices!$A:$D,4,FALSE)</f>
        <v>10</v>
      </c>
      <c r="G30" s="2">
        <f>Table1[[#This Row],[Quantity in Stock]]*Table1[[#This Row],[Unit Price]]</f>
        <v>170</v>
      </c>
      <c r="H30" t="s">
        <v>338</v>
      </c>
      <c r="I30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30" t="str">
        <f t="shared" si="0"/>
        <v>Consider Order Soon</v>
      </c>
    </row>
    <row r="31" spans="1:10">
      <c r="A31" t="s">
        <v>39</v>
      </c>
      <c r="B31" t="s">
        <v>258</v>
      </c>
      <c r="C31" t="s">
        <v>11</v>
      </c>
      <c r="D31">
        <v>15</v>
      </c>
      <c r="E31" s="1">
        <v>46767</v>
      </c>
      <c r="F31" s="2">
        <f>VLOOKUP(Table1[[#This Row],[Medicine Name]],Prices!$A:$D,4,FALSE)</f>
        <v>9</v>
      </c>
      <c r="G31" s="2">
        <f>Table1[[#This Row],[Quantity in Stock]]*Table1[[#This Row],[Unit Price]]</f>
        <v>135</v>
      </c>
      <c r="H31" t="s">
        <v>338</v>
      </c>
      <c r="I31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31" t="str">
        <f t="shared" si="0"/>
        <v>Consider Order Soon</v>
      </c>
    </row>
    <row r="32" spans="1:10">
      <c r="A32" t="s">
        <v>40</v>
      </c>
      <c r="B32" t="s">
        <v>259</v>
      </c>
      <c r="C32" t="s">
        <v>11</v>
      </c>
      <c r="D32">
        <v>13</v>
      </c>
      <c r="E32" s="1">
        <v>46143</v>
      </c>
      <c r="F32" s="2">
        <f>VLOOKUP(Table1[[#This Row],[Medicine Name]],Prices!$A:$D,4,FALSE)</f>
        <v>6</v>
      </c>
      <c r="G32" s="2">
        <f>Table1[[#This Row],[Quantity in Stock]]*Table1[[#This Row],[Unit Price]]</f>
        <v>78</v>
      </c>
      <c r="H32" t="s">
        <v>338</v>
      </c>
      <c r="I32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32" t="str">
        <f t="shared" si="0"/>
        <v>Consider Order Soon</v>
      </c>
    </row>
    <row r="33" spans="1:10">
      <c r="A33" t="s">
        <v>41</v>
      </c>
      <c r="B33" t="s">
        <v>260</v>
      </c>
      <c r="C33" t="s">
        <v>11</v>
      </c>
      <c r="D33">
        <v>14</v>
      </c>
      <c r="E33" s="1">
        <v>47129</v>
      </c>
      <c r="F33" s="2">
        <f>VLOOKUP(Table1[[#This Row],[Medicine Name]],Prices!$A:$D,4,FALSE)</f>
        <v>4</v>
      </c>
      <c r="G33" s="2">
        <f>Table1[[#This Row],[Quantity in Stock]]*Table1[[#This Row],[Unit Price]]</f>
        <v>56</v>
      </c>
      <c r="H33" t="s">
        <v>338</v>
      </c>
      <c r="I33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33" t="str">
        <f t="shared" si="0"/>
        <v>Consider Order Soon</v>
      </c>
    </row>
    <row r="34" spans="1:10">
      <c r="A34" t="s">
        <v>42</v>
      </c>
      <c r="B34" t="s">
        <v>261</v>
      </c>
      <c r="C34" t="s">
        <v>11</v>
      </c>
      <c r="D34">
        <v>15</v>
      </c>
      <c r="E34" s="1">
        <v>47157</v>
      </c>
      <c r="F34" s="2">
        <f>VLOOKUP(Table1[[#This Row],[Medicine Name]],Prices!$A:$D,4,FALSE)</f>
        <v>4</v>
      </c>
      <c r="G34" s="2">
        <f>Table1[[#This Row],[Quantity in Stock]]*Table1[[#This Row],[Unit Price]]</f>
        <v>60</v>
      </c>
      <c r="H34" t="s">
        <v>338</v>
      </c>
      <c r="I34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34" t="str">
        <f t="shared" si="0"/>
        <v>Consider Order Soon</v>
      </c>
    </row>
    <row r="35" spans="1:10">
      <c r="A35" t="s">
        <v>43</v>
      </c>
      <c r="B35" t="s">
        <v>262</v>
      </c>
      <c r="C35" t="s">
        <v>11</v>
      </c>
      <c r="D35">
        <v>16</v>
      </c>
      <c r="E35" s="1">
        <v>46800</v>
      </c>
      <c r="F35" s="2">
        <f>VLOOKUP(Table1[[#This Row],[Medicine Name]],Prices!$A:$D,4,FALSE)</f>
        <v>2</v>
      </c>
      <c r="G35" s="2">
        <f>Table1[[#This Row],[Quantity in Stock]]*Table1[[#This Row],[Unit Price]]</f>
        <v>32</v>
      </c>
      <c r="H35" t="s">
        <v>338</v>
      </c>
      <c r="I35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35" t="str">
        <f t="shared" si="0"/>
        <v>Consider Order Soon</v>
      </c>
    </row>
    <row r="36" spans="1:10">
      <c r="A36" t="s">
        <v>107</v>
      </c>
      <c r="B36" t="s">
        <v>223</v>
      </c>
      <c r="C36" t="s">
        <v>11</v>
      </c>
      <c r="D36">
        <v>17</v>
      </c>
      <c r="E36" s="1">
        <v>47036</v>
      </c>
      <c r="F36" s="2">
        <f>VLOOKUP(Table1[[#This Row],[Medicine Name]],Prices!$A:$D,4,FALSE)</f>
        <v>3</v>
      </c>
      <c r="G36" s="2">
        <f>Table1[[#This Row],[Quantity in Stock]]*Table1[[#This Row],[Unit Price]]</f>
        <v>51</v>
      </c>
      <c r="H36" t="s">
        <v>338</v>
      </c>
      <c r="I36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36" t="str">
        <f t="shared" ref="J36:J67" si="1">_xlfn.IFS($D36&lt;=10, "Low Stock Order Now",
     $D36&lt;20, "Consider Order Soon",
      TRUE, "Safe Stock Level")</f>
        <v>Consider Order Soon</v>
      </c>
    </row>
    <row r="37" spans="1:10">
      <c r="A37" t="s">
        <v>106</v>
      </c>
      <c r="B37" t="s">
        <v>335</v>
      </c>
      <c r="C37" t="s">
        <v>336</v>
      </c>
      <c r="D37">
        <v>16</v>
      </c>
      <c r="E37" s="1">
        <v>46188</v>
      </c>
      <c r="F37" s="2">
        <f>VLOOKUP(Table1[[#This Row],[Medicine Name]],Prices!$A:$D,4,FALSE)</f>
        <v>3</v>
      </c>
      <c r="G37" s="2">
        <f>Table1[[#This Row],[Quantity in Stock]]*Table1[[#This Row],[Unit Price]]</f>
        <v>48</v>
      </c>
      <c r="H37" t="s">
        <v>12</v>
      </c>
      <c r="I37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37" t="str">
        <f t="shared" si="1"/>
        <v>Consider Order Soon</v>
      </c>
    </row>
    <row r="38" spans="1:10">
      <c r="A38" t="s">
        <v>56</v>
      </c>
      <c r="B38" t="s">
        <v>277</v>
      </c>
      <c r="C38" t="s">
        <v>278</v>
      </c>
      <c r="D38">
        <v>13</v>
      </c>
      <c r="E38" s="1">
        <v>46724</v>
      </c>
      <c r="F38" s="2">
        <f>VLOOKUP(Table1[[#This Row],[Medicine Name]],Prices!$A:$D,4,FALSE)</f>
        <v>3</v>
      </c>
      <c r="G38" s="2">
        <f>Table1[[#This Row],[Quantity in Stock]]*Table1[[#This Row],[Unit Price]]</f>
        <v>39</v>
      </c>
      <c r="H38" t="s">
        <v>12</v>
      </c>
      <c r="I38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38" t="str">
        <f t="shared" si="1"/>
        <v>Consider Order Soon</v>
      </c>
    </row>
    <row r="39" spans="1:10">
      <c r="A39" t="s">
        <v>57</v>
      </c>
      <c r="B39" t="s">
        <v>279</v>
      </c>
      <c r="C39" t="s">
        <v>278</v>
      </c>
      <c r="D39">
        <v>21</v>
      </c>
      <c r="E39" s="1">
        <v>47513</v>
      </c>
      <c r="F39" s="2">
        <f>VLOOKUP(Table1[[#This Row],[Medicine Name]],Prices!$A:$D,4,FALSE)</f>
        <v>3</v>
      </c>
      <c r="G39" s="2">
        <f>Table1[[#This Row],[Quantity in Stock]]*Table1[[#This Row],[Unit Price]]</f>
        <v>63</v>
      </c>
      <c r="H39" t="s">
        <v>12</v>
      </c>
      <c r="I39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39" t="str">
        <f t="shared" si="1"/>
        <v>Safe Stock Level</v>
      </c>
    </row>
    <row r="40" spans="1:10">
      <c r="A40" t="s">
        <v>58</v>
      </c>
      <c r="B40" t="s">
        <v>280</v>
      </c>
      <c r="C40" t="s">
        <v>278</v>
      </c>
      <c r="D40">
        <v>16</v>
      </c>
      <c r="E40" s="1">
        <v>46830</v>
      </c>
      <c r="F40" s="2">
        <f>VLOOKUP(Table1[[#This Row],[Medicine Name]],Prices!$A:$D,4,FALSE)</f>
        <v>8</v>
      </c>
      <c r="G40" s="2">
        <f>Table1[[#This Row],[Quantity in Stock]]*Table1[[#This Row],[Unit Price]]</f>
        <v>128</v>
      </c>
      <c r="H40" t="s">
        <v>12</v>
      </c>
      <c r="I40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40" t="str">
        <f t="shared" si="1"/>
        <v>Consider Order Soon</v>
      </c>
    </row>
    <row r="41" spans="1:10">
      <c r="A41" t="s">
        <v>59</v>
      </c>
      <c r="B41" t="s">
        <v>281</v>
      </c>
      <c r="C41" t="s">
        <v>278</v>
      </c>
      <c r="D41">
        <v>14</v>
      </c>
      <c r="E41" s="1">
        <v>46670</v>
      </c>
      <c r="F41" s="2">
        <f>VLOOKUP(Table1[[#This Row],[Medicine Name]],Prices!$A:$D,4,FALSE)</f>
        <v>5</v>
      </c>
      <c r="G41" s="2">
        <f>Table1[[#This Row],[Quantity in Stock]]*Table1[[#This Row],[Unit Price]]</f>
        <v>70</v>
      </c>
      <c r="H41" t="s">
        <v>12</v>
      </c>
      <c r="I41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41" t="str">
        <f t="shared" si="1"/>
        <v>Consider Order Soon</v>
      </c>
    </row>
    <row r="42" spans="1:10">
      <c r="A42" t="s">
        <v>60</v>
      </c>
      <c r="B42" t="s">
        <v>282</v>
      </c>
      <c r="C42" t="s">
        <v>278</v>
      </c>
      <c r="D42">
        <v>15</v>
      </c>
      <c r="E42" s="1">
        <v>46125</v>
      </c>
      <c r="F42" s="2">
        <f>VLOOKUP(Table1[[#This Row],[Medicine Name]],Prices!$A:$D,4,FALSE)</f>
        <v>2</v>
      </c>
      <c r="G42" s="2">
        <f>Table1[[#This Row],[Quantity in Stock]]*Table1[[#This Row],[Unit Price]]</f>
        <v>30</v>
      </c>
      <c r="H42" t="s">
        <v>12</v>
      </c>
      <c r="I42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42" t="str">
        <f t="shared" si="1"/>
        <v>Consider Order Soon</v>
      </c>
    </row>
    <row r="43" spans="1:10">
      <c r="A43" t="s">
        <v>61</v>
      </c>
      <c r="B43" t="s">
        <v>283</v>
      </c>
      <c r="C43" t="s">
        <v>278</v>
      </c>
      <c r="D43">
        <v>17</v>
      </c>
      <c r="E43" s="1">
        <v>47027</v>
      </c>
      <c r="F43" s="2">
        <f>VLOOKUP(Table1[[#This Row],[Medicine Name]],Prices!$A:$D,4,FALSE)</f>
        <v>2</v>
      </c>
      <c r="G43" s="2">
        <f>Table1[[#This Row],[Quantity in Stock]]*Table1[[#This Row],[Unit Price]]</f>
        <v>34</v>
      </c>
      <c r="H43" t="s">
        <v>12</v>
      </c>
      <c r="I43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43" t="str">
        <f t="shared" si="1"/>
        <v>Consider Order Soon</v>
      </c>
    </row>
    <row r="44" spans="1:10">
      <c r="A44" t="s">
        <v>52</v>
      </c>
      <c r="B44" t="s">
        <v>271</v>
      </c>
      <c r="C44" t="s">
        <v>272</v>
      </c>
      <c r="D44">
        <v>15</v>
      </c>
      <c r="E44" s="1">
        <v>46006</v>
      </c>
      <c r="F44" s="2">
        <f>VLOOKUP(Table1[[#This Row],[Medicine Name]],Prices!$A:$D,4,FALSE)</f>
        <v>1</v>
      </c>
      <c r="G44" s="2">
        <f>Table1[[#This Row],[Quantity in Stock]]*Table1[[#This Row],[Unit Price]]</f>
        <v>15</v>
      </c>
      <c r="H44" t="s">
        <v>12</v>
      </c>
      <c r="I44" s="1" t="str">
        <f ca="1">_xlfn.IFS(Table1[[#This Row],[Expiry Date]]-$I$1&lt;=30, "Expires in &lt; 1 Month",
      Table1[[#This Row],[Expiry Date]]-$I$1&lt;=90, "Expires in 1-3 Months",
      TRUE, "Expires in &gt; 3 Months")</f>
        <v>Expires in &lt; 1 Month</v>
      </c>
      <c r="J44" t="str">
        <f t="shared" si="1"/>
        <v>Consider Order Soon</v>
      </c>
    </row>
    <row r="45" spans="1:10">
      <c r="A45" t="s">
        <v>53</v>
      </c>
      <c r="B45" t="s">
        <v>273</v>
      </c>
      <c r="C45" t="s">
        <v>272</v>
      </c>
      <c r="D45">
        <v>13</v>
      </c>
      <c r="E45" s="1">
        <v>47046</v>
      </c>
      <c r="F45" s="2">
        <f>VLOOKUP(Table1[[#This Row],[Medicine Name]],Prices!$A:$D,4,FALSE)</f>
        <v>1</v>
      </c>
      <c r="G45" s="2">
        <f>Table1[[#This Row],[Quantity in Stock]]*Table1[[#This Row],[Unit Price]]</f>
        <v>13</v>
      </c>
      <c r="H45" t="s">
        <v>12</v>
      </c>
      <c r="I45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45" t="str">
        <f t="shared" si="1"/>
        <v>Consider Order Soon</v>
      </c>
    </row>
    <row r="46" spans="1:10">
      <c r="A46" t="s">
        <v>102</v>
      </c>
      <c r="B46" t="s">
        <v>330</v>
      </c>
      <c r="C46" t="s">
        <v>228</v>
      </c>
      <c r="D46">
        <v>14</v>
      </c>
      <c r="E46" s="1">
        <v>46292</v>
      </c>
      <c r="F46" s="2">
        <f>VLOOKUP(Table1[[#This Row],[Medicine Name]],Prices!$A:$D,4,FALSE)</f>
        <v>2</v>
      </c>
      <c r="G46" s="2">
        <f>Table1[[#This Row],[Quantity in Stock]]*Table1[[#This Row],[Unit Price]]</f>
        <v>28</v>
      </c>
      <c r="H46" t="s">
        <v>12</v>
      </c>
      <c r="I46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46" t="str">
        <f t="shared" si="1"/>
        <v>Consider Order Soon</v>
      </c>
    </row>
    <row r="47" spans="1:10">
      <c r="A47" t="s">
        <v>103</v>
      </c>
      <c r="B47" t="s">
        <v>221</v>
      </c>
      <c r="C47" t="s">
        <v>228</v>
      </c>
      <c r="D47">
        <v>15</v>
      </c>
      <c r="E47" s="1">
        <v>47782</v>
      </c>
      <c r="F47" s="2">
        <f>VLOOKUP(Table1[[#This Row],[Medicine Name]],Prices!$A:$D,4,FALSE)</f>
        <v>7</v>
      </c>
      <c r="G47" s="2">
        <f>Table1[[#This Row],[Quantity in Stock]]*Table1[[#This Row],[Unit Price]]</f>
        <v>105</v>
      </c>
      <c r="H47" t="s">
        <v>12</v>
      </c>
      <c r="I47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47" t="str">
        <f t="shared" si="1"/>
        <v>Consider Order Soon</v>
      </c>
    </row>
    <row r="48" spans="1:10">
      <c r="A48" t="s">
        <v>48</v>
      </c>
      <c r="B48" t="s">
        <v>266</v>
      </c>
      <c r="C48" t="s">
        <v>233</v>
      </c>
      <c r="D48">
        <v>16</v>
      </c>
      <c r="E48" s="1">
        <v>46964</v>
      </c>
      <c r="F48" s="2">
        <f>VLOOKUP(Table1[[#This Row],[Medicine Name]],Prices!$A:$D,4,FALSE)</f>
        <v>2</v>
      </c>
      <c r="G48" s="2">
        <f>Table1[[#This Row],[Quantity in Stock]]*Table1[[#This Row],[Unit Price]]</f>
        <v>32</v>
      </c>
      <c r="H48" t="s">
        <v>12</v>
      </c>
      <c r="I48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48" t="str">
        <f t="shared" si="1"/>
        <v>Consider Order Soon</v>
      </c>
    </row>
    <row r="49" spans="1:10">
      <c r="A49" t="s">
        <v>49</v>
      </c>
      <c r="B49" t="s">
        <v>226</v>
      </c>
      <c r="C49" t="s">
        <v>233</v>
      </c>
      <c r="D49">
        <v>17</v>
      </c>
      <c r="E49" s="1">
        <v>47513</v>
      </c>
      <c r="F49" s="2">
        <f>VLOOKUP(Table1[[#This Row],[Medicine Name]],Prices!$A:$D,4,FALSE)</f>
        <v>3</v>
      </c>
      <c r="G49" s="2">
        <f>Table1[[#This Row],[Quantity in Stock]]*Table1[[#This Row],[Unit Price]]</f>
        <v>51</v>
      </c>
      <c r="H49" t="s">
        <v>12</v>
      </c>
      <c r="I49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49" t="str">
        <f t="shared" si="1"/>
        <v>Consider Order Soon</v>
      </c>
    </row>
    <row r="50" spans="1:10">
      <c r="A50" t="s">
        <v>98</v>
      </c>
      <c r="B50" t="s">
        <v>323</v>
      </c>
      <c r="C50" t="s">
        <v>324</v>
      </c>
      <c r="D50">
        <v>16</v>
      </c>
      <c r="E50" s="1">
        <v>47732</v>
      </c>
      <c r="F50" s="2">
        <f>VLOOKUP(Table1[[#This Row],[Medicine Name]],Prices!$A:$D,4,FALSE)</f>
        <v>2</v>
      </c>
      <c r="G50" s="2">
        <f>Table1[[#This Row],[Quantity in Stock]]*Table1[[#This Row],[Unit Price]]</f>
        <v>32</v>
      </c>
      <c r="H50" t="s">
        <v>12</v>
      </c>
      <c r="I50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50" t="str">
        <f t="shared" si="1"/>
        <v>Consider Order Soon</v>
      </c>
    </row>
    <row r="51" spans="1:10">
      <c r="A51" t="s">
        <v>10</v>
      </c>
      <c r="B51" t="s">
        <v>227</v>
      </c>
      <c r="C51" t="s">
        <v>234</v>
      </c>
      <c r="D51">
        <v>20</v>
      </c>
      <c r="E51" s="1">
        <v>46154</v>
      </c>
      <c r="F51" s="2">
        <f>VLOOKUP(Table1[[#This Row],[Medicine Name]],Prices!$A:$D,4,FALSE)</f>
        <v>9</v>
      </c>
      <c r="G51" s="2">
        <f>Table1[[#This Row],[Quantity in Stock]]*Table1[[#This Row],[Unit Price]]</f>
        <v>180</v>
      </c>
      <c r="H51" t="s">
        <v>339</v>
      </c>
      <c r="I51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51" t="str">
        <f t="shared" si="1"/>
        <v>Safe Stock Level</v>
      </c>
    </row>
    <row r="52" spans="1:10">
      <c r="A52" t="s">
        <v>15</v>
      </c>
      <c r="B52" t="s">
        <v>236</v>
      </c>
      <c r="C52" t="s">
        <v>234</v>
      </c>
      <c r="D52">
        <v>13</v>
      </c>
      <c r="E52" s="1">
        <v>46074</v>
      </c>
      <c r="F52" s="2">
        <f>VLOOKUP(Table1[[#This Row],[Medicine Name]],Prices!$A:$D,4,FALSE)</f>
        <v>9</v>
      </c>
      <c r="G52" s="2">
        <f>Table1[[#This Row],[Quantity in Stock]]*Table1[[#This Row],[Unit Price]]</f>
        <v>117</v>
      </c>
      <c r="H52" t="s">
        <v>339</v>
      </c>
      <c r="I52" s="1" t="str">
        <f ca="1">_xlfn.IFS(Table1[[#This Row],[Expiry Date]]-$I$1&lt;=30, "Expires in &lt; 1 Month",
      Table1[[#This Row],[Expiry Date]]-$I$1&lt;=90, "Expires in 1-3 Months",
      TRUE, "Expires in &gt; 3 Months")</f>
        <v>Expires in 1-3 Months</v>
      </c>
      <c r="J52" t="str">
        <f t="shared" si="1"/>
        <v>Consider Order Soon</v>
      </c>
    </row>
    <row r="53" spans="1:10">
      <c r="A53" t="s">
        <v>16</v>
      </c>
      <c r="B53" t="s">
        <v>237</v>
      </c>
      <c r="C53" t="s">
        <v>234</v>
      </c>
      <c r="D53">
        <v>20</v>
      </c>
      <c r="E53" s="1">
        <v>46819</v>
      </c>
      <c r="F53" s="2">
        <f>VLOOKUP(Table1[[#This Row],[Medicine Name]],Prices!$A:$D,4,FALSE)</f>
        <v>4</v>
      </c>
      <c r="G53" s="2">
        <f>Table1[[#This Row],[Quantity in Stock]]*Table1[[#This Row],[Unit Price]]</f>
        <v>80</v>
      </c>
      <c r="H53" t="s">
        <v>339</v>
      </c>
      <c r="I53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53" t="str">
        <f t="shared" si="1"/>
        <v>Safe Stock Level</v>
      </c>
    </row>
    <row r="54" spans="1:10">
      <c r="A54" t="s">
        <v>17</v>
      </c>
      <c r="B54" t="s">
        <v>238</v>
      </c>
      <c r="C54" t="s">
        <v>234</v>
      </c>
      <c r="D54">
        <v>20</v>
      </c>
      <c r="E54" s="1">
        <v>47413</v>
      </c>
      <c r="F54" s="2">
        <f>VLOOKUP(Table1[[#This Row],[Medicine Name]],Prices!$A:$D,4,FALSE)</f>
        <v>5</v>
      </c>
      <c r="G54" s="2">
        <f>Table1[[#This Row],[Quantity in Stock]]*Table1[[#This Row],[Unit Price]]</f>
        <v>100</v>
      </c>
      <c r="H54" t="s">
        <v>339</v>
      </c>
      <c r="I54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54" t="str">
        <f t="shared" si="1"/>
        <v>Safe Stock Level</v>
      </c>
    </row>
    <row r="55" spans="1:10">
      <c r="A55" t="s">
        <v>18</v>
      </c>
      <c r="B55" t="s">
        <v>239</v>
      </c>
      <c r="C55" t="s">
        <v>234</v>
      </c>
      <c r="D55">
        <v>13</v>
      </c>
      <c r="E55" s="1">
        <v>46780</v>
      </c>
      <c r="F55" s="2">
        <f>VLOOKUP(Table1[[#This Row],[Medicine Name]],Prices!$A:$D,4,FALSE)</f>
        <v>7</v>
      </c>
      <c r="G55" s="2">
        <f>Table1[[#This Row],[Quantity in Stock]]*Table1[[#This Row],[Unit Price]]</f>
        <v>91</v>
      </c>
      <c r="H55" t="s">
        <v>339</v>
      </c>
      <c r="I55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55" t="str">
        <f t="shared" si="1"/>
        <v>Consider Order Soon</v>
      </c>
    </row>
    <row r="56" spans="1:10">
      <c r="A56" t="s">
        <v>19</v>
      </c>
      <c r="B56" t="s">
        <v>240</v>
      </c>
      <c r="C56" t="s">
        <v>234</v>
      </c>
      <c r="D56">
        <v>14</v>
      </c>
      <c r="E56" s="1">
        <v>46664</v>
      </c>
      <c r="F56" s="2">
        <f>VLOOKUP(Table1[[#This Row],[Medicine Name]],Prices!$A:$D,4,FALSE)</f>
        <v>8</v>
      </c>
      <c r="G56" s="2">
        <f>Table1[[#This Row],[Quantity in Stock]]*Table1[[#This Row],[Unit Price]]</f>
        <v>112</v>
      </c>
      <c r="H56" t="s">
        <v>339</v>
      </c>
      <c r="I56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56" t="str">
        <f t="shared" si="1"/>
        <v>Consider Order Soon</v>
      </c>
    </row>
    <row r="57" spans="1:10">
      <c r="A57" t="s">
        <v>89</v>
      </c>
      <c r="B57" t="s">
        <v>312</v>
      </c>
      <c r="C57" t="s">
        <v>313</v>
      </c>
      <c r="D57">
        <v>15</v>
      </c>
      <c r="E57" s="1">
        <v>46006</v>
      </c>
      <c r="F57" s="2">
        <f>VLOOKUP(Table1[[#This Row],[Medicine Name]],Prices!$A:$D,4,FALSE)</f>
        <v>6</v>
      </c>
      <c r="G57" s="2">
        <f>Table1[[#This Row],[Quantity in Stock]]*Table1[[#This Row],[Unit Price]]</f>
        <v>90</v>
      </c>
      <c r="H57" t="s">
        <v>339</v>
      </c>
      <c r="I57" s="1" t="str">
        <f ca="1">_xlfn.IFS(Table1[[#This Row],[Expiry Date]]-$I$1&lt;=30, "Expires in &lt; 1 Month",
      Table1[[#This Row],[Expiry Date]]-$I$1&lt;=90, "Expires in 1-3 Months",
      TRUE, "Expires in &gt; 3 Months")</f>
        <v>Expires in &lt; 1 Month</v>
      </c>
      <c r="J57" t="str">
        <f t="shared" si="1"/>
        <v>Consider Order Soon</v>
      </c>
    </row>
    <row r="58" spans="1:10">
      <c r="A58" t="s">
        <v>90</v>
      </c>
      <c r="B58" t="s">
        <v>314</v>
      </c>
      <c r="C58" t="s">
        <v>313</v>
      </c>
      <c r="D58">
        <v>16</v>
      </c>
      <c r="E58" s="1">
        <v>46762</v>
      </c>
      <c r="F58" s="2">
        <f>VLOOKUP(Table1[[#This Row],[Medicine Name]],Prices!$A:$D,4,FALSE)</f>
        <v>7</v>
      </c>
      <c r="G58" s="2">
        <f>Table1[[#This Row],[Quantity in Stock]]*Table1[[#This Row],[Unit Price]]</f>
        <v>112</v>
      </c>
      <c r="H58" t="s">
        <v>339</v>
      </c>
      <c r="I58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58" t="str">
        <f t="shared" si="1"/>
        <v>Consider Order Soon</v>
      </c>
    </row>
    <row r="59" spans="1:10">
      <c r="A59" t="s">
        <v>91</v>
      </c>
      <c r="B59" t="s">
        <v>315</v>
      </c>
      <c r="C59" t="s">
        <v>313</v>
      </c>
      <c r="D59">
        <v>19</v>
      </c>
      <c r="E59" s="1">
        <v>46461</v>
      </c>
      <c r="F59" s="2">
        <f>VLOOKUP(Table1[[#This Row],[Medicine Name]],Prices!$A:$D,4,FALSE)</f>
        <v>4</v>
      </c>
      <c r="G59" s="2">
        <f>Table1[[#This Row],[Quantity in Stock]]*Table1[[#This Row],[Unit Price]]</f>
        <v>76</v>
      </c>
      <c r="H59" t="s">
        <v>339</v>
      </c>
      <c r="I59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59" t="str">
        <f t="shared" si="1"/>
        <v>Consider Order Soon</v>
      </c>
    </row>
    <row r="60" spans="1:10">
      <c r="A60" t="s">
        <v>86</v>
      </c>
      <c r="B60" t="s">
        <v>308</v>
      </c>
      <c r="C60" t="s">
        <v>309</v>
      </c>
      <c r="D60">
        <v>17</v>
      </c>
      <c r="E60" s="1">
        <v>47179</v>
      </c>
      <c r="F60" s="2">
        <f>VLOOKUP(Table1[[#This Row],[Medicine Name]],Prices!$A:$D,4,FALSE)</f>
        <v>1</v>
      </c>
      <c r="G60" s="2">
        <f>Table1[[#This Row],[Quantity in Stock]]*Table1[[#This Row],[Unit Price]]</f>
        <v>17</v>
      </c>
      <c r="H60" t="s">
        <v>339</v>
      </c>
      <c r="I60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60" t="str">
        <f t="shared" si="1"/>
        <v>Consider Order Soon</v>
      </c>
    </row>
    <row r="61" spans="1:10">
      <c r="A61" t="s">
        <v>87</v>
      </c>
      <c r="B61" t="s">
        <v>310</v>
      </c>
      <c r="C61" t="s">
        <v>309</v>
      </c>
      <c r="D61">
        <v>27</v>
      </c>
      <c r="E61" s="1">
        <v>47052</v>
      </c>
      <c r="F61" s="2">
        <f>VLOOKUP(Table1[[#This Row],[Medicine Name]],Prices!$A:$D,4,FALSE)</f>
        <v>7</v>
      </c>
      <c r="G61" s="2">
        <f>Table1[[#This Row],[Quantity in Stock]]*Table1[[#This Row],[Unit Price]]</f>
        <v>189</v>
      </c>
      <c r="H61" t="s">
        <v>339</v>
      </c>
      <c r="I61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61" t="str">
        <f t="shared" si="1"/>
        <v>Safe Stock Level</v>
      </c>
    </row>
    <row r="62" spans="1:10">
      <c r="A62" t="s">
        <v>88</v>
      </c>
      <c r="B62" t="s">
        <v>311</v>
      </c>
      <c r="C62" t="s">
        <v>309</v>
      </c>
      <c r="D62">
        <v>25</v>
      </c>
      <c r="E62" s="1">
        <v>46650</v>
      </c>
      <c r="F62" s="2">
        <f>VLOOKUP(Table1[[#This Row],[Medicine Name]],Prices!$A:$D,4,FALSE)</f>
        <v>4</v>
      </c>
      <c r="G62" s="2">
        <f>Table1[[#This Row],[Quantity in Stock]]*Table1[[#This Row],[Unit Price]]</f>
        <v>100</v>
      </c>
      <c r="H62" t="s">
        <v>339</v>
      </c>
      <c r="I62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62" t="str">
        <f t="shared" si="1"/>
        <v>Safe Stock Level</v>
      </c>
    </row>
    <row r="63" spans="1:10">
      <c r="A63" t="s">
        <v>105</v>
      </c>
      <c r="B63" t="s">
        <v>333</v>
      </c>
      <c r="C63" t="s">
        <v>334</v>
      </c>
      <c r="D63">
        <v>13</v>
      </c>
      <c r="E63" s="1">
        <v>46470</v>
      </c>
      <c r="F63" s="2">
        <f>VLOOKUP(Table1[[#This Row],[Medicine Name]],Prices!$A:$D,4,FALSE)</f>
        <v>8</v>
      </c>
      <c r="G63" s="2">
        <f>Table1[[#This Row],[Quantity in Stock]]*Table1[[#This Row],[Unit Price]]</f>
        <v>104</v>
      </c>
      <c r="H63" t="s">
        <v>339</v>
      </c>
      <c r="I63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63" t="str">
        <f t="shared" si="1"/>
        <v>Consider Order Soon</v>
      </c>
    </row>
    <row r="64" spans="1:10">
      <c r="A64" t="s">
        <v>92</v>
      </c>
      <c r="B64" t="s">
        <v>316</v>
      </c>
      <c r="C64" t="s">
        <v>317</v>
      </c>
      <c r="D64">
        <v>24</v>
      </c>
      <c r="E64" s="1">
        <v>46249</v>
      </c>
      <c r="F64" s="2">
        <f>VLOOKUP(Table1[[#This Row],[Medicine Name]],Prices!$A:$D,4,FALSE)</f>
        <v>7</v>
      </c>
      <c r="G64" s="2">
        <f>Table1[[#This Row],[Quantity in Stock]]*Table1[[#This Row],[Unit Price]]</f>
        <v>168</v>
      </c>
      <c r="H64" t="s">
        <v>339</v>
      </c>
      <c r="I64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64" t="str">
        <f t="shared" si="1"/>
        <v>Safe Stock Level</v>
      </c>
    </row>
    <row r="65" spans="1:10">
      <c r="A65" t="s">
        <v>93</v>
      </c>
      <c r="B65" t="s">
        <v>318</v>
      </c>
      <c r="C65" t="s">
        <v>317</v>
      </c>
      <c r="D65">
        <v>13</v>
      </c>
      <c r="E65" s="1">
        <v>47139</v>
      </c>
      <c r="F65" s="2">
        <f>VLOOKUP(Table1[[#This Row],[Medicine Name]],Prices!$A:$D,4,FALSE)</f>
        <v>7</v>
      </c>
      <c r="G65" s="2">
        <f>Table1[[#This Row],[Quantity in Stock]]*Table1[[#This Row],[Unit Price]]</f>
        <v>91</v>
      </c>
      <c r="H65" t="s">
        <v>339</v>
      </c>
      <c r="I65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65" t="str">
        <f t="shared" si="1"/>
        <v>Consider Order Soon</v>
      </c>
    </row>
    <row r="66" spans="1:10">
      <c r="A66" t="s">
        <v>94</v>
      </c>
      <c r="B66" t="s">
        <v>319</v>
      </c>
      <c r="C66" t="s">
        <v>317</v>
      </c>
      <c r="D66">
        <v>21</v>
      </c>
      <c r="E66" s="1">
        <v>47304</v>
      </c>
      <c r="F66" s="2">
        <f>VLOOKUP(Table1[[#This Row],[Medicine Name]],Prices!$A:$D,4,FALSE)</f>
        <v>6</v>
      </c>
      <c r="G66" s="2">
        <f>Table1[[#This Row],[Quantity in Stock]]*Table1[[#This Row],[Unit Price]]</f>
        <v>126</v>
      </c>
      <c r="H66" t="s">
        <v>339</v>
      </c>
      <c r="I66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66" t="str">
        <f t="shared" si="1"/>
        <v>Safe Stock Level</v>
      </c>
    </row>
    <row r="67" spans="1:10">
      <c r="A67" t="s">
        <v>95</v>
      </c>
      <c r="B67" t="s">
        <v>320</v>
      </c>
      <c r="C67" t="s">
        <v>317</v>
      </c>
      <c r="D67">
        <v>16</v>
      </c>
      <c r="E67" s="1">
        <v>46985</v>
      </c>
      <c r="F67" s="2">
        <f>VLOOKUP(Table1[[#This Row],[Medicine Name]],Prices!$A:$D,4,FALSE)</f>
        <v>6</v>
      </c>
      <c r="G67" s="2">
        <f>Table1[[#This Row],[Quantity in Stock]]*Table1[[#This Row],[Unit Price]]</f>
        <v>96</v>
      </c>
      <c r="H67" t="s">
        <v>339</v>
      </c>
      <c r="I67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67" t="str">
        <f t="shared" si="1"/>
        <v>Consider Order Soon</v>
      </c>
    </row>
    <row r="68" spans="1:10">
      <c r="A68" t="s">
        <v>96</v>
      </c>
      <c r="B68" t="s">
        <v>321</v>
      </c>
      <c r="C68" t="s">
        <v>317</v>
      </c>
      <c r="D68">
        <v>14</v>
      </c>
      <c r="E68" s="1">
        <v>46006</v>
      </c>
      <c r="F68" s="2">
        <f>VLOOKUP(Table1[[#This Row],[Medicine Name]],Prices!$A:$D,4,FALSE)</f>
        <v>5</v>
      </c>
      <c r="G68" s="2">
        <f>Table1[[#This Row],[Quantity in Stock]]*Table1[[#This Row],[Unit Price]]</f>
        <v>70</v>
      </c>
      <c r="H68" t="s">
        <v>339</v>
      </c>
      <c r="I68" s="1" t="str">
        <f ca="1">_xlfn.IFS(Table1[[#This Row],[Expiry Date]]-$I$1&lt;=30, "Expires in &lt; 1 Month",
      Table1[[#This Row],[Expiry Date]]-$I$1&lt;=90, "Expires in 1-3 Months",
      TRUE, "Expires in &gt; 3 Months")</f>
        <v>Expires in &lt; 1 Month</v>
      </c>
      <c r="J68" t="str">
        <f t="shared" ref="J68:J100" si="2">_xlfn.IFS($D68&lt;=10, "Low Stock Order Now",
     $D68&lt;20, "Consider Order Soon",
      TRUE, "Safe Stock Level")</f>
        <v>Consider Order Soon</v>
      </c>
    </row>
    <row r="69" spans="1:10">
      <c r="A69" t="s">
        <v>97</v>
      </c>
      <c r="B69" t="s">
        <v>322</v>
      </c>
      <c r="C69" t="s">
        <v>317</v>
      </c>
      <c r="D69">
        <v>15</v>
      </c>
      <c r="E69" s="1">
        <v>46854</v>
      </c>
      <c r="F69" s="2">
        <f>VLOOKUP(Table1[[#This Row],[Medicine Name]],Prices!$A:$D,4,FALSE)</f>
        <v>1</v>
      </c>
      <c r="G69" s="2">
        <f>Table1[[#This Row],[Quantity in Stock]]*Table1[[#This Row],[Unit Price]]</f>
        <v>15</v>
      </c>
      <c r="H69" t="s">
        <v>339</v>
      </c>
      <c r="I69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69" t="str">
        <f t="shared" si="2"/>
        <v>Consider Order Soon</v>
      </c>
    </row>
    <row r="70" spans="1:10">
      <c r="A70" t="s">
        <v>54</v>
      </c>
      <c r="B70" t="s">
        <v>274</v>
      </c>
      <c r="C70" t="s">
        <v>275</v>
      </c>
      <c r="D70">
        <v>17</v>
      </c>
      <c r="E70" s="1">
        <v>47416</v>
      </c>
      <c r="F70" s="2">
        <f>VLOOKUP(Table1[[#This Row],[Medicine Name]],Prices!$A:$D,4,FALSE)</f>
        <v>1</v>
      </c>
      <c r="G70" s="2">
        <f>Table1[[#This Row],[Quantity in Stock]]*Table1[[#This Row],[Unit Price]]</f>
        <v>17</v>
      </c>
      <c r="H70" t="s">
        <v>339</v>
      </c>
      <c r="I70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70" t="str">
        <f t="shared" si="2"/>
        <v>Consider Order Soon</v>
      </c>
    </row>
    <row r="71" spans="1:10">
      <c r="A71" t="s">
        <v>55</v>
      </c>
      <c r="B71" t="s">
        <v>276</v>
      </c>
      <c r="C71" t="s">
        <v>275</v>
      </c>
      <c r="D71">
        <v>15</v>
      </c>
      <c r="E71" s="1">
        <v>47594</v>
      </c>
      <c r="F71" s="2">
        <f>VLOOKUP(Table1[[#This Row],[Medicine Name]],Prices!$A:$D,4,FALSE)</f>
        <v>2</v>
      </c>
      <c r="G71" s="2">
        <f>Table1[[#This Row],[Quantity in Stock]]*Table1[[#This Row],[Unit Price]]</f>
        <v>30</v>
      </c>
      <c r="H71" t="s">
        <v>339</v>
      </c>
      <c r="I71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71" t="str">
        <f t="shared" si="2"/>
        <v>Consider Order Soon</v>
      </c>
    </row>
    <row r="72" spans="1:10">
      <c r="A72" t="s">
        <v>51</v>
      </c>
      <c r="B72" t="s">
        <v>269</v>
      </c>
      <c r="C72" t="s">
        <v>270</v>
      </c>
      <c r="D72">
        <v>13</v>
      </c>
      <c r="E72" s="1">
        <v>47741</v>
      </c>
      <c r="F72" s="2">
        <f>VLOOKUP(Table1[[#This Row],[Medicine Name]],Prices!$A:$D,4,FALSE)</f>
        <v>4</v>
      </c>
      <c r="G72" s="2">
        <f>Table1[[#This Row],[Quantity in Stock]]*Table1[[#This Row],[Unit Price]]</f>
        <v>52</v>
      </c>
      <c r="H72" t="s">
        <v>339</v>
      </c>
      <c r="I72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72" t="str">
        <f t="shared" si="2"/>
        <v>Consider Order Soon</v>
      </c>
    </row>
    <row r="73" spans="1:10">
      <c r="A73" t="s">
        <v>104</v>
      </c>
      <c r="B73" t="s">
        <v>331</v>
      </c>
      <c r="C73" t="s">
        <v>332</v>
      </c>
      <c r="D73">
        <v>14</v>
      </c>
      <c r="E73" s="1">
        <v>46428</v>
      </c>
      <c r="F73" s="2">
        <f>VLOOKUP(Table1[[#This Row],[Medicine Name]],Prices!$A:$D,4,FALSE)</f>
        <v>9</v>
      </c>
      <c r="G73" s="2">
        <f>Table1[[#This Row],[Quantity in Stock]]*Table1[[#This Row],[Unit Price]]</f>
        <v>126</v>
      </c>
      <c r="H73" t="s">
        <v>339</v>
      </c>
      <c r="I73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73" t="str">
        <f t="shared" si="2"/>
        <v>Consider Order Soon</v>
      </c>
    </row>
    <row r="74" spans="1:10">
      <c r="A74" t="s">
        <v>81</v>
      </c>
      <c r="B74" t="s">
        <v>302</v>
      </c>
      <c r="C74" t="s">
        <v>303</v>
      </c>
      <c r="D74">
        <v>15</v>
      </c>
      <c r="E74" s="1">
        <v>46310</v>
      </c>
      <c r="F74" s="2">
        <f>VLOOKUP(Table1[[#This Row],[Medicine Name]],Prices!$A:$D,4,FALSE)</f>
        <v>2</v>
      </c>
      <c r="G74" s="2">
        <f>Table1[[#This Row],[Quantity in Stock]]*Table1[[#This Row],[Unit Price]]</f>
        <v>30</v>
      </c>
      <c r="H74" t="s">
        <v>341</v>
      </c>
      <c r="I74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74" t="str">
        <f t="shared" si="2"/>
        <v>Consider Order Soon</v>
      </c>
    </row>
    <row r="75" spans="1:10">
      <c r="A75" t="s">
        <v>82</v>
      </c>
      <c r="B75" t="s">
        <v>304</v>
      </c>
      <c r="C75" t="s">
        <v>303</v>
      </c>
      <c r="D75">
        <v>16</v>
      </c>
      <c r="E75" s="1">
        <v>47103</v>
      </c>
      <c r="F75" s="2">
        <f>VLOOKUP(Table1[[#This Row],[Medicine Name]],Prices!$A:$D,4,FALSE)</f>
        <v>9</v>
      </c>
      <c r="G75" s="2">
        <f>Table1[[#This Row],[Quantity in Stock]]*Table1[[#This Row],[Unit Price]]</f>
        <v>144</v>
      </c>
      <c r="H75" t="s">
        <v>341</v>
      </c>
      <c r="I75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75" t="str">
        <f t="shared" si="2"/>
        <v>Consider Order Soon</v>
      </c>
    </row>
    <row r="76" spans="1:10">
      <c r="A76" t="s">
        <v>83</v>
      </c>
      <c r="B76" t="s">
        <v>305</v>
      </c>
      <c r="C76" t="s">
        <v>303</v>
      </c>
      <c r="D76">
        <v>17</v>
      </c>
      <c r="E76" s="1">
        <v>46684</v>
      </c>
      <c r="F76" s="2">
        <f>VLOOKUP(Table1[[#This Row],[Medicine Name]],Prices!$A:$D,4,FALSE)</f>
        <v>8</v>
      </c>
      <c r="G76" s="2">
        <f>Table1[[#This Row],[Quantity in Stock]]*Table1[[#This Row],[Unit Price]]</f>
        <v>136</v>
      </c>
      <c r="H76" t="s">
        <v>341</v>
      </c>
      <c r="I76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76" t="str">
        <f t="shared" si="2"/>
        <v>Consider Order Soon</v>
      </c>
    </row>
    <row r="77" spans="1:10">
      <c r="A77" t="s">
        <v>101</v>
      </c>
      <c r="B77" t="s">
        <v>328</v>
      </c>
      <c r="C77" t="s">
        <v>329</v>
      </c>
      <c r="D77">
        <v>16</v>
      </c>
      <c r="E77" s="1">
        <v>47218</v>
      </c>
      <c r="F77" s="2">
        <f>VLOOKUP(Table1[[#This Row],[Medicine Name]],Prices!$A:$D,4,FALSE)</f>
        <v>5</v>
      </c>
      <c r="G77" s="2">
        <f>Table1[[#This Row],[Quantity in Stock]]*Table1[[#This Row],[Unit Price]]</f>
        <v>80</v>
      </c>
      <c r="H77" t="s">
        <v>340</v>
      </c>
      <c r="I77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77" t="str">
        <f t="shared" si="2"/>
        <v>Consider Order Soon</v>
      </c>
    </row>
    <row r="78" spans="1:10">
      <c r="A78" t="s">
        <v>99</v>
      </c>
      <c r="B78" t="s">
        <v>325</v>
      </c>
      <c r="C78" t="s">
        <v>326</v>
      </c>
      <c r="D78">
        <v>22</v>
      </c>
      <c r="E78" s="1">
        <v>46074</v>
      </c>
      <c r="F78" s="2">
        <f>VLOOKUP(Table1[[#This Row],[Medicine Name]],Prices!$A:$D,4,FALSE)</f>
        <v>1</v>
      </c>
      <c r="G78" s="2">
        <f>Table1[[#This Row],[Quantity in Stock]]*Table1[[#This Row],[Unit Price]]</f>
        <v>22</v>
      </c>
      <c r="H78" t="s">
        <v>340</v>
      </c>
      <c r="I78" s="1" t="str">
        <f ca="1">_xlfn.IFS(Table1[[#This Row],[Expiry Date]]-$I$1&lt;=30, "Expires in &lt; 1 Month",
      Table1[[#This Row],[Expiry Date]]-$I$1&lt;=90, "Expires in 1-3 Months",
      TRUE, "Expires in &gt; 3 Months")</f>
        <v>Expires in 1-3 Months</v>
      </c>
      <c r="J78" t="str">
        <f t="shared" si="2"/>
        <v>Safe Stock Level</v>
      </c>
    </row>
    <row r="79" spans="1:10">
      <c r="A79" t="s">
        <v>100</v>
      </c>
      <c r="B79" t="s">
        <v>327</v>
      </c>
      <c r="C79" t="s">
        <v>326</v>
      </c>
      <c r="D79">
        <v>18</v>
      </c>
      <c r="E79" s="1">
        <v>46258</v>
      </c>
      <c r="F79" s="2">
        <f>VLOOKUP(Table1[[#This Row],[Medicine Name]],Prices!$A:$D,4,FALSE)</f>
        <v>5</v>
      </c>
      <c r="G79" s="2">
        <f>Table1[[#This Row],[Quantity in Stock]]*Table1[[#This Row],[Unit Price]]</f>
        <v>90</v>
      </c>
      <c r="H79" t="s">
        <v>340</v>
      </c>
      <c r="I79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79" t="str">
        <f t="shared" si="2"/>
        <v>Consider Order Soon</v>
      </c>
    </row>
    <row r="80" spans="1:10">
      <c r="A80" t="s">
        <v>62</v>
      </c>
      <c r="B80" t="s">
        <v>284</v>
      </c>
      <c r="C80" t="s">
        <v>285</v>
      </c>
      <c r="D80">
        <v>12</v>
      </c>
      <c r="E80" s="1">
        <v>46286</v>
      </c>
      <c r="F80" s="2">
        <f>VLOOKUP(Table1[[#This Row],[Medicine Name]],Prices!$A:$D,4,FALSE)</f>
        <v>3</v>
      </c>
      <c r="G80" s="2">
        <f>Table1[[#This Row],[Quantity in Stock]]*Table1[[#This Row],[Unit Price]]</f>
        <v>36</v>
      </c>
      <c r="H80" t="s">
        <v>340</v>
      </c>
      <c r="I80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80" t="str">
        <f t="shared" si="2"/>
        <v>Consider Order Soon</v>
      </c>
    </row>
    <row r="81" spans="1:10">
      <c r="A81" t="s">
        <v>63</v>
      </c>
      <c r="B81" t="s">
        <v>286</v>
      </c>
      <c r="C81" t="s">
        <v>285</v>
      </c>
      <c r="D81">
        <v>17</v>
      </c>
      <c r="E81" s="1">
        <v>46947</v>
      </c>
      <c r="F81" s="2">
        <f>VLOOKUP(Table1[[#This Row],[Medicine Name]],Prices!$A:$D,4,FALSE)</f>
        <v>1</v>
      </c>
      <c r="G81" s="2">
        <f>Table1[[#This Row],[Quantity in Stock]]*Table1[[#This Row],[Unit Price]]</f>
        <v>17</v>
      </c>
      <c r="H81" t="s">
        <v>340</v>
      </c>
      <c r="I81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81" t="str">
        <f t="shared" si="2"/>
        <v>Consider Order Soon</v>
      </c>
    </row>
    <row r="82" spans="1:10">
      <c r="A82" t="s">
        <v>64</v>
      </c>
      <c r="B82" t="s">
        <v>287</v>
      </c>
      <c r="C82" t="s">
        <v>285</v>
      </c>
      <c r="D82">
        <v>16</v>
      </c>
      <c r="E82" s="1">
        <v>46006</v>
      </c>
      <c r="F82" s="2">
        <f>VLOOKUP(Table1[[#This Row],[Medicine Name]],Prices!$A:$D,4,FALSE)</f>
        <v>3</v>
      </c>
      <c r="G82" s="2">
        <f>Table1[[#This Row],[Quantity in Stock]]*Table1[[#This Row],[Unit Price]]</f>
        <v>48</v>
      </c>
      <c r="H82" t="s">
        <v>340</v>
      </c>
      <c r="I82" s="1" t="str">
        <f ca="1">_xlfn.IFS(Table1[[#This Row],[Expiry Date]]-$I$1&lt;=30, "Expires in &lt; 1 Month",
      Table1[[#This Row],[Expiry Date]]-$I$1&lt;=90, "Expires in 1-3 Months",
      TRUE, "Expires in &gt; 3 Months")</f>
        <v>Expires in &lt; 1 Month</v>
      </c>
      <c r="J82" t="str">
        <f t="shared" si="2"/>
        <v>Consider Order Soon</v>
      </c>
    </row>
    <row r="83" spans="1:10">
      <c r="A83" t="s">
        <v>77</v>
      </c>
      <c r="B83" t="s">
        <v>224</v>
      </c>
      <c r="C83" t="s">
        <v>232</v>
      </c>
      <c r="D83">
        <v>17</v>
      </c>
      <c r="E83" s="1">
        <v>47646</v>
      </c>
      <c r="F83" s="2">
        <f>VLOOKUP(Table1[[#This Row],[Medicine Name]],Prices!$A:$D,4,FALSE)</f>
        <v>1</v>
      </c>
      <c r="G83" s="2">
        <f>Table1[[#This Row],[Quantity in Stock]]*Table1[[#This Row],[Unit Price]]</f>
        <v>17</v>
      </c>
      <c r="H83" t="s">
        <v>341</v>
      </c>
      <c r="I83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83" t="str">
        <f t="shared" si="2"/>
        <v>Consider Order Soon</v>
      </c>
    </row>
    <row r="84" spans="1:10">
      <c r="A84" t="s">
        <v>78</v>
      </c>
      <c r="B84" t="s">
        <v>299</v>
      </c>
      <c r="C84" t="s">
        <v>232</v>
      </c>
      <c r="D84">
        <v>15</v>
      </c>
      <c r="E84" s="1">
        <v>47539</v>
      </c>
      <c r="F84" s="2">
        <f>VLOOKUP(Table1[[#This Row],[Medicine Name]],Prices!$A:$D,4,FALSE)</f>
        <v>9</v>
      </c>
      <c r="G84" s="2">
        <f>Table1[[#This Row],[Quantity in Stock]]*Table1[[#This Row],[Unit Price]]</f>
        <v>135</v>
      </c>
      <c r="H84" t="s">
        <v>341</v>
      </c>
      <c r="I84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84" t="str">
        <f t="shared" si="2"/>
        <v>Consider Order Soon</v>
      </c>
    </row>
    <row r="85" spans="1:10">
      <c r="A85" t="s">
        <v>79</v>
      </c>
      <c r="B85" t="s">
        <v>300</v>
      </c>
      <c r="C85" t="s">
        <v>232</v>
      </c>
      <c r="D85">
        <v>14</v>
      </c>
      <c r="E85" s="1">
        <v>46377</v>
      </c>
      <c r="F85" s="2">
        <f>VLOOKUP(Table1[[#This Row],[Medicine Name]],Prices!$A:$D,4,FALSE)</f>
        <v>6</v>
      </c>
      <c r="G85" s="2">
        <f>Table1[[#This Row],[Quantity in Stock]]*Table1[[#This Row],[Unit Price]]</f>
        <v>84</v>
      </c>
      <c r="H85" t="s">
        <v>341</v>
      </c>
      <c r="I85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85" t="str">
        <f t="shared" si="2"/>
        <v>Consider Order Soon</v>
      </c>
    </row>
    <row r="86" spans="1:10">
      <c r="A86" t="s">
        <v>80</v>
      </c>
      <c r="B86" t="s">
        <v>301</v>
      </c>
      <c r="C86" t="s">
        <v>232</v>
      </c>
      <c r="D86">
        <v>17</v>
      </c>
      <c r="E86" s="1">
        <v>47796</v>
      </c>
      <c r="F86" s="2">
        <f>VLOOKUP(Table1[[#This Row],[Medicine Name]],Prices!$A:$D,4,FALSE)</f>
        <v>10</v>
      </c>
      <c r="G86" s="2">
        <f>Table1[[#This Row],[Quantity in Stock]]*Table1[[#This Row],[Unit Price]]</f>
        <v>170</v>
      </c>
      <c r="H86" t="s">
        <v>341</v>
      </c>
      <c r="I86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86" t="str">
        <f t="shared" si="2"/>
        <v>Consider Order Soon</v>
      </c>
    </row>
    <row r="87" spans="1:10">
      <c r="A87" t="s">
        <v>84</v>
      </c>
      <c r="B87" t="s">
        <v>306</v>
      </c>
      <c r="C87" t="s">
        <v>232</v>
      </c>
      <c r="D87">
        <v>17</v>
      </c>
      <c r="E87" s="1">
        <v>47144</v>
      </c>
      <c r="F87" s="2">
        <f>VLOOKUP(Table1[[#This Row],[Medicine Name]],Prices!$A:$D,4,FALSE)</f>
        <v>9</v>
      </c>
      <c r="G87" s="2">
        <f>Table1[[#This Row],[Quantity in Stock]]*Table1[[#This Row],[Unit Price]]</f>
        <v>153</v>
      </c>
      <c r="H87" t="s">
        <v>341</v>
      </c>
      <c r="I87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87" t="str">
        <f t="shared" si="2"/>
        <v>Consider Order Soon</v>
      </c>
    </row>
    <row r="88" spans="1:10">
      <c r="A88" t="s">
        <v>85</v>
      </c>
      <c r="B88" t="s">
        <v>307</v>
      </c>
      <c r="C88" t="s">
        <v>232</v>
      </c>
      <c r="D88">
        <v>16</v>
      </c>
      <c r="E88" s="1">
        <v>47580</v>
      </c>
      <c r="F88" s="2">
        <f>VLOOKUP(Table1[[#This Row],[Medicine Name]],Prices!$A:$D,4,FALSE)</f>
        <v>6</v>
      </c>
      <c r="G88" s="2">
        <f>Table1[[#This Row],[Quantity in Stock]]*Table1[[#This Row],[Unit Price]]</f>
        <v>96</v>
      </c>
      <c r="H88" t="s">
        <v>341</v>
      </c>
      <c r="I88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88" t="str">
        <f t="shared" si="2"/>
        <v>Consider Order Soon</v>
      </c>
    </row>
    <row r="89" spans="1:10">
      <c r="A89" t="s">
        <v>65</v>
      </c>
      <c r="B89" t="s">
        <v>115</v>
      </c>
      <c r="C89" t="s">
        <v>231</v>
      </c>
      <c r="D89">
        <v>17</v>
      </c>
      <c r="E89" s="1">
        <v>47378</v>
      </c>
      <c r="F89" s="2">
        <f>VLOOKUP(Table1[[#This Row],[Medicine Name]],Prices!$A:$D,4,FALSE)</f>
        <v>10</v>
      </c>
      <c r="G89" s="2">
        <f>Table1[[#This Row],[Quantity in Stock]]*Table1[[#This Row],[Unit Price]]</f>
        <v>170</v>
      </c>
      <c r="H89" t="s">
        <v>341</v>
      </c>
      <c r="I89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89" t="str">
        <f t="shared" si="2"/>
        <v>Consider Order Soon</v>
      </c>
    </row>
    <row r="90" spans="1:10">
      <c r="A90" t="s">
        <v>66</v>
      </c>
      <c r="B90" t="s">
        <v>288</v>
      </c>
      <c r="C90" t="s">
        <v>231</v>
      </c>
      <c r="D90">
        <v>17</v>
      </c>
      <c r="E90" s="1">
        <v>46363</v>
      </c>
      <c r="F90" s="2">
        <f>VLOOKUP(Table1[[#This Row],[Medicine Name]],Prices!$A:$D,4,FALSE)</f>
        <v>3</v>
      </c>
      <c r="G90" s="2">
        <f>Table1[[#This Row],[Quantity in Stock]]*Table1[[#This Row],[Unit Price]]</f>
        <v>51</v>
      </c>
      <c r="H90" t="s">
        <v>341</v>
      </c>
      <c r="I90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90" t="str">
        <f t="shared" si="2"/>
        <v>Consider Order Soon</v>
      </c>
    </row>
    <row r="91" spans="1:10">
      <c r="A91" t="s">
        <v>67</v>
      </c>
      <c r="B91" t="s">
        <v>289</v>
      </c>
      <c r="C91" t="s">
        <v>231</v>
      </c>
      <c r="D91">
        <v>22</v>
      </c>
      <c r="E91" s="1">
        <v>47193</v>
      </c>
      <c r="F91" s="2">
        <f>VLOOKUP(Table1[[#This Row],[Medicine Name]],Prices!$A:$D,4,FALSE)</f>
        <v>6</v>
      </c>
      <c r="G91" s="2">
        <f>Table1[[#This Row],[Quantity in Stock]]*Table1[[#This Row],[Unit Price]]</f>
        <v>132</v>
      </c>
      <c r="H91" t="s">
        <v>341</v>
      </c>
      <c r="I91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91" t="str">
        <f t="shared" si="2"/>
        <v>Safe Stock Level</v>
      </c>
    </row>
    <row r="92" spans="1:10">
      <c r="A92" t="s">
        <v>68</v>
      </c>
      <c r="B92" t="s">
        <v>290</v>
      </c>
      <c r="C92" t="s">
        <v>231</v>
      </c>
      <c r="D92">
        <v>17</v>
      </c>
      <c r="E92" s="1">
        <v>46069</v>
      </c>
      <c r="F92" s="2">
        <f>VLOOKUP(Table1[[#This Row],[Medicine Name]],Prices!$A:$D,4,FALSE)</f>
        <v>8</v>
      </c>
      <c r="G92" s="2">
        <f>Table1[[#This Row],[Quantity in Stock]]*Table1[[#This Row],[Unit Price]]</f>
        <v>136</v>
      </c>
      <c r="H92" t="s">
        <v>341</v>
      </c>
      <c r="I92" s="1" t="str">
        <f ca="1">_xlfn.IFS(Table1[[#This Row],[Expiry Date]]-$I$1&lt;=30, "Expires in &lt; 1 Month",
      Table1[[#This Row],[Expiry Date]]-$I$1&lt;=90, "Expires in 1-3 Months",
      TRUE, "Expires in &gt; 3 Months")</f>
        <v>Expires in 1-3 Months</v>
      </c>
      <c r="J92" t="str">
        <f t="shared" si="2"/>
        <v>Consider Order Soon</v>
      </c>
    </row>
    <row r="93" spans="1:10">
      <c r="A93" t="s">
        <v>69</v>
      </c>
      <c r="B93" t="s">
        <v>291</v>
      </c>
      <c r="C93" t="s">
        <v>231</v>
      </c>
      <c r="D93">
        <v>15</v>
      </c>
      <c r="E93" s="1">
        <v>46371</v>
      </c>
      <c r="F93" s="2">
        <f>VLOOKUP(Table1[[#This Row],[Medicine Name]],Prices!$A:$D,4,FALSE)</f>
        <v>2</v>
      </c>
      <c r="G93" s="2">
        <f>Table1[[#This Row],[Quantity in Stock]]*Table1[[#This Row],[Unit Price]]</f>
        <v>30</v>
      </c>
      <c r="H93" t="s">
        <v>341</v>
      </c>
      <c r="I93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93" t="str">
        <f t="shared" si="2"/>
        <v>Consider Order Soon</v>
      </c>
    </row>
    <row r="94" spans="1:10">
      <c r="A94" t="s">
        <v>70</v>
      </c>
      <c r="B94" t="s">
        <v>292</v>
      </c>
      <c r="C94" t="s">
        <v>231</v>
      </c>
      <c r="D94">
        <v>15</v>
      </c>
      <c r="E94" s="1">
        <v>46006</v>
      </c>
      <c r="F94" s="2">
        <f>VLOOKUP(Table1[[#This Row],[Medicine Name]],Prices!$A:$D,4,FALSE)</f>
        <v>1</v>
      </c>
      <c r="G94" s="2">
        <f>Table1[[#This Row],[Quantity in Stock]]*Table1[[#This Row],[Unit Price]]</f>
        <v>15</v>
      </c>
      <c r="H94" t="s">
        <v>341</v>
      </c>
      <c r="I94" s="1" t="str">
        <f ca="1">_xlfn.IFS(Table1[[#This Row],[Expiry Date]]-$I$1&lt;=30, "Expires in &lt; 1 Month",
      Table1[[#This Row],[Expiry Date]]-$I$1&lt;=90, "Expires in 1-3 Months",
      TRUE, "Expires in &gt; 3 Months")</f>
        <v>Expires in &lt; 1 Month</v>
      </c>
      <c r="J94" t="str">
        <f t="shared" si="2"/>
        <v>Consider Order Soon</v>
      </c>
    </row>
    <row r="95" spans="1:10">
      <c r="A95" t="s">
        <v>71</v>
      </c>
      <c r="B95" t="s">
        <v>293</v>
      </c>
      <c r="C95" t="s">
        <v>231</v>
      </c>
      <c r="D95">
        <v>17</v>
      </c>
      <c r="E95" s="1">
        <v>46719</v>
      </c>
      <c r="F95" s="2">
        <f>VLOOKUP(Table1[[#This Row],[Medicine Name]],Prices!$A:$D,4,FALSE)</f>
        <v>10</v>
      </c>
      <c r="G95" s="2">
        <f>Table1[[#This Row],[Quantity in Stock]]*Table1[[#This Row],[Unit Price]]</f>
        <v>170</v>
      </c>
      <c r="H95" t="s">
        <v>341</v>
      </c>
      <c r="I95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95" t="str">
        <f t="shared" si="2"/>
        <v>Consider Order Soon</v>
      </c>
    </row>
    <row r="96" spans="1:10">
      <c r="A96" t="s">
        <v>72</v>
      </c>
      <c r="B96" t="s">
        <v>294</v>
      </c>
      <c r="C96" t="s">
        <v>231</v>
      </c>
      <c r="D96">
        <v>17</v>
      </c>
      <c r="E96" s="1">
        <v>47082</v>
      </c>
      <c r="F96" s="2">
        <f>VLOOKUP(Table1[[#This Row],[Medicine Name]],Prices!$A:$D,4,FALSE)</f>
        <v>6</v>
      </c>
      <c r="G96" s="2">
        <f>Table1[[#This Row],[Quantity in Stock]]*Table1[[#This Row],[Unit Price]]</f>
        <v>102</v>
      </c>
      <c r="H96" t="s">
        <v>341</v>
      </c>
      <c r="I96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96" t="str">
        <f t="shared" si="2"/>
        <v>Consider Order Soon</v>
      </c>
    </row>
    <row r="97" spans="1:10">
      <c r="A97" t="s">
        <v>73</v>
      </c>
      <c r="B97" t="s">
        <v>295</v>
      </c>
      <c r="C97" t="s">
        <v>231</v>
      </c>
      <c r="D97">
        <v>15</v>
      </c>
      <c r="E97" s="1">
        <v>46271</v>
      </c>
      <c r="F97" s="2">
        <f>VLOOKUP(Table1[[#This Row],[Medicine Name]],Prices!$A:$D,4,FALSE)</f>
        <v>4</v>
      </c>
      <c r="G97" s="2">
        <f>Table1[[#This Row],[Quantity in Stock]]*Table1[[#This Row],[Unit Price]]</f>
        <v>60</v>
      </c>
      <c r="H97" t="s">
        <v>341</v>
      </c>
      <c r="I97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97" t="str">
        <f t="shared" si="2"/>
        <v>Consider Order Soon</v>
      </c>
    </row>
    <row r="98" spans="1:10">
      <c r="A98" t="s">
        <v>74</v>
      </c>
      <c r="B98" t="s">
        <v>296</v>
      </c>
      <c r="C98" t="s">
        <v>231</v>
      </c>
      <c r="D98">
        <v>16</v>
      </c>
      <c r="E98" s="1">
        <v>46074</v>
      </c>
      <c r="F98" s="2">
        <f>VLOOKUP(Table1[[#This Row],[Medicine Name]],Prices!$A:$D,4,FALSE)</f>
        <v>1</v>
      </c>
      <c r="G98" s="2">
        <f>Table1[[#This Row],[Quantity in Stock]]*Table1[[#This Row],[Unit Price]]</f>
        <v>16</v>
      </c>
      <c r="H98" t="s">
        <v>341</v>
      </c>
      <c r="I98" s="1" t="str">
        <f ca="1">_xlfn.IFS(Table1[[#This Row],[Expiry Date]]-$I$1&lt;=30, "Expires in &lt; 1 Month",
      Table1[[#This Row],[Expiry Date]]-$I$1&lt;=90, "Expires in 1-3 Months",
      TRUE, "Expires in &gt; 3 Months")</f>
        <v>Expires in 1-3 Months</v>
      </c>
      <c r="J98" t="str">
        <f t="shared" si="2"/>
        <v>Consider Order Soon</v>
      </c>
    </row>
    <row r="99" spans="1:10">
      <c r="A99" t="s">
        <v>75</v>
      </c>
      <c r="B99" t="s">
        <v>297</v>
      </c>
      <c r="C99" t="s">
        <v>231</v>
      </c>
      <c r="D99">
        <v>15</v>
      </c>
      <c r="E99" s="1">
        <v>47643</v>
      </c>
      <c r="F99" s="2">
        <f>VLOOKUP(Table1[[#This Row],[Medicine Name]],Prices!$A:$D,4,FALSE)</f>
        <v>4</v>
      </c>
      <c r="G99" s="2">
        <f>Table1[[#This Row],[Quantity in Stock]]*Table1[[#This Row],[Unit Price]]</f>
        <v>60</v>
      </c>
      <c r="H99" t="s">
        <v>341</v>
      </c>
      <c r="I99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99" t="str">
        <f t="shared" si="2"/>
        <v>Consider Order Soon</v>
      </c>
    </row>
    <row r="100" spans="1:10">
      <c r="A100" t="s">
        <v>76</v>
      </c>
      <c r="B100" t="s">
        <v>298</v>
      </c>
      <c r="C100" t="s">
        <v>231</v>
      </c>
      <c r="D100">
        <v>17</v>
      </c>
      <c r="E100" s="1">
        <v>46972</v>
      </c>
      <c r="F100" s="2">
        <f>VLOOKUP(Table1[[#This Row],[Medicine Name]],Prices!$A:$D,4,FALSE)</f>
        <v>10</v>
      </c>
      <c r="G100" s="2">
        <f>Table1[[#This Row],[Quantity in Stock]]*Table1[[#This Row],[Unit Price]]</f>
        <v>170</v>
      </c>
      <c r="H100" t="s">
        <v>341</v>
      </c>
      <c r="I100" s="1" t="str">
        <f ca="1">_xlfn.IFS(Table1[[#This Row],[Expiry Date]]-$I$1&lt;=30, "Expires in &lt; 1 Month",
      Table1[[#This Row],[Expiry Date]]-$I$1&lt;=90, "Expires in 1-3 Months",
      TRUE, "Expires in &gt; 3 Months")</f>
        <v>Expires in &gt; 3 Months</v>
      </c>
      <c r="J100" t="str">
        <f t="shared" si="2"/>
        <v>Consider Order Soon</v>
      </c>
    </row>
  </sheetData>
  <phoneticPr fontId="2" type="noConversion"/>
  <conditionalFormatting sqref="E4:E100">
    <cfRule type="expression" dxfId="2" priority="5">
      <formula>"E2&gt;TODAY()+90"</formula>
    </cfRule>
    <cfRule type="expression" dxfId="1" priority="7">
      <formula>AND(E4&gt;TODAY()+30, E4&lt;=TODAY()+90)</formula>
    </cfRule>
    <cfRule type="expression" dxfId="0" priority="8">
      <formula>E4&lt;=TODAY()+30</formula>
    </cfRule>
  </conditionalFormatting>
  <conditionalFormatting sqref="I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:I100">
    <cfRule type="iconSet" priority="3">
      <iconSet>
        <cfvo type="percent" val="0"/>
        <cfvo type="percent" val="33"/>
        <cfvo type="percent" val="67"/>
      </iconSet>
    </cfRule>
  </conditionalFormatting>
  <conditionalFormatting sqref="J1:J1048576">
    <cfRule type="iconSet" priority="2">
      <iconSet>
        <cfvo type="percent" val="0"/>
        <cfvo type="percent" val="33"/>
        <cfvo type="percent" val="67"/>
      </iconSet>
    </cfRule>
  </conditionalFormatting>
  <pageMargins left="0.25" right="0.25" top="0.75" bottom="0.75" header="0.3" footer="0.3"/>
  <pageSetup scale="70" fitToHeight="0" orientation="portrait" horizontalDpi="1200" verticalDpi="1200" r:id="rId1"/>
  <headerFooter>
    <oddHeader>&amp;CInventory Page</oddHeader>
    <oddFooter>&amp;CPage &amp;P&amp;R&amp;A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F1FDA-0396-42EB-B093-1F10F458C279}">
  <sheetPr codeName="Sheet5">
    <pageSetUpPr fitToPage="1"/>
  </sheetPr>
  <dimension ref="A1:E100"/>
  <sheetViews>
    <sheetView showGridLines="0" view="pageLayout" zoomScale="130" zoomScaleNormal="100" zoomScalePageLayoutView="130" workbookViewId="0">
      <selection activeCell="D6" sqref="D6"/>
    </sheetView>
  </sheetViews>
  <sheetFormatPr defaultRowHeight="12.75"/>
  <cols>
    <col min="1" max="1" width="16.42578125" bestFit="1" customWidth="1"/>
    <col min="2" max="2" width="14.85546875" bestFit="1" customWidth="1"/>
    <col min="3" max="3" width="18.42578125" bestFit="1" customWidth="1"/>
    <col min="4" max="4" width="14.85546875" style="2" customWidth="1"/>
    <col min="5" max="5" width="10.28515625" style="2" bestFit="1" customWidth="1"/>
  </cols>
  <sheetData>
    <row r="1" spans="1:5">
      <c r="A1" t="s">
        <v>118</v>
      </c>
      <c r="B1" s="15" t="s">
        <v>2</v>
      </c>
      <c r="C1" t="s">
        <v>7</v>
      </c>
      <c r="D1" s="2" t="s">
        <v>439</v>
      </c>
      <c r="E1" s="2" t="s">
        <v>440</v>
      </c>
    </row>
    <row r="2" spans="1:5">
      <c r="A2" t="s">
        <v>293</v>
      </c>
      <c r="B2" s="16" t="s">
        <v>229</v>
      </c>
      <c r="C2" t="s">
        <v>9</v>
      </c>
      <c r="D2" s="2">
        <v>10</v>
      </c>
      <c r="E2" s="2">
        <f t="shared" ref="E2:E33" si="0">D2*1.5</f>
        <v>15</v>
      </c>
    </row>
    <row r="3" spans="1:5">
      <c r="A3" t="s">
        <v>301</v>
      </c>
      <c r="B3" s="16" t="s">
        <v>313</v>
      </c>
      <c r="C3" t="s">
        <v>339</v>
      </c>
      <c r="D3" s="2">
        <v>10</v>
      </c>
      <c r="E3" s="2">
        <f t="shared" si="0"/>
        <v>15</v>
      </c>
    </row>
    <row r="4" spans="1:5">
      <c r="A4" t="s">
        <v>257</v>
      </c>
      <c r="B4" s="16" t="s">
        <v>309</v>
      </c>
      <c r="C4" t="s">
        <v>339</v>
      </c>
      <c r="D4" s="2">
        <v>10</v>
      </c>
      <c r="E4" s="2">
        <f t="shared" si="0"/>
        <v>15</v>
      </c>
    </row>
    <row r="5" spans="1:5">
      <c r="A5" t="s">
        <v>115</v>
      </c>
      <c r="B5" s="16" t="s">
        <v>231</v>
      </c>
      <c r="C5" t="s">
        <v>341</v>
      </c>
      <c r="D5" s="2">
        <v>10</v>
      </c>
      <c r="E5" s="2">
        <f t="shared" si="0"/>
        <v>15</v>
      </c>
    </row>
    <row r="6" spans="1:5">
      <c r="A6" t="s">
        <v>298</v>
      </c>
      <c r="B6" s="16" t="s">
        <v>231</v>
      </c>
      <c r="C6" t="s">
        <v>341</v>
      </c>
      <c r="D6" s="2">
        <v>10</v>
      </c>
      <c r="E6" s="2">
        <f t="shared" si="0"/>
        <v>15</v>
      </c>
    </row>
    <row r="7" spans="1:5">
      <c r="A7" t="s">
        <v>306</v>
      </c>
      <c r="B7" s="16" t="s">
        <v>230</v>
      </c>
      <c r="C7" t="s">
        <v>337</v>
      </c>
      <c r="D7" s="2">
        <v>9</v>
      </c>
      <c r="E7" s="2">
        <f t="shared" si="0"/>
        <v>13.5</v>
      </c>
    </row>
    <row r="8" spans="1:5">
      <c r="A8" t="s">
        <v>253</v>
      </c>
      <c r="B8" s="16" t="s">
        <v>11</v>
      </c>
      <c r="C8" t="s">
        <v>338</v>
      </c>
      <c r="D8" s="2">
        <v>9</v>
      </c>
      <c r="E8" s="2">
        <f t="shared" si="0"/>
        <v>13.5</v>
      </c>
    </row>
    <row r="9" spans="1:5">
      <c r="A9" t="s">
        <v>331</v>
      </c>
      <c r="B9" s="16" t="s">
        <v>278</v>
      </c>
      <c r="C9" t="s">
        <v>12</v>
      </c>
      <c r="D9" s="2">
        <v>9</v>
      </c>
      <c r="E9" s="2">
        <f t="shared" si="0"/>
        <v>13.5</v>
      </c>
    </row>
    <row r="10" spans="1:5">
      <c r="A10" t="s">
        <v>227</v>
      </c>
      <c r="B10" s="16" t="s">
        <v>272</v>
      </c>
      <c r="C10" t="s">
        <v>12</v>
      </c>
      <c r="D10" s="2">
        <v>9</v>
      </c>
      <c r="E10" s="2">
        <f t="shared" si="0"/>
        <v>13.5</v>
      </c>
    </row>
    <row r="11" spans="1:5">
      <c r="A11" t="s">
        <v>258</v>
      </c>
      <c r="B11" s="16" t="s">
        <v>228</v>
      </c>
      <c r="C11" t="s">
        <v>12</v>
      </c>
      <c r="D11" s="2">
        <v>9</v>
      </c>
      <c r="E11" s="2">
        <f t="shared" si="0"/>
        <v>13.5</v>
      </c>
    </row>
    <row r="12" spans="1:5">
      <c r="A12" t="s">
        <v>299</v>
      </c>
      <c r="B12" s="16" t="s">
        <v>233</v>
      </c>
      <c r="C12" t="s">
        <v>12</v>
      </c>
      <c r="D12" s="2">
        <v>9</v>
      </c>
      <c r="E12" s="2">
        <f t="shared" si="0"/>
        <v>13.5</v>
      </c>
    </row>
    <row r="13" spans="1:5">
      <c r="A13" t="s">
        <v>241</v>
      </c>
      <c r="B13" s="16" t="s">
        <v>234</v>
      </c>
      <c r="C13" t="s">
        <v>339</v>
      </c>
      <c r="D13" s="2">
        <v>9</v>
      </c>
      <c r="E13" s="2">
        <f t="shared" si="0"/>
        <v>13.5</v>
      </c>
    </row>
    <row r="14" spans="1:5">
      <c r="A14" t="s">
        <v>255</v>
      </c>
      <c r="B14" s="16" t="s">
        <v>234</v>
      </c>
      <c r="C14" t="s">
        <v>339</v>
      </c>
      <c r="D14" s="2">
        <v>9</v>
      </c>
      <c r="E14" s="2">
        <f t="shared" si="0"/>
        <v>13.5</v>
      </c>
    </row>
    <row r="15" spans="1:5">
      <c r="A15" t="s">
        <v>236</v>
      </c>
      <c r="B15" s="16" t="s">
        <v>317</v>
      </c>
      <c r="C15" t="s">
        <v>339</v>
      </c>
      <c r="D15" s="2">
        <v>9</v>
      </c>
      <c r="E15" s="2">
        <f t="shared" si="0"/>
        <v>13.5</v>
      </c>
    </row>
    <row r="16" spans="1:5">
      <c r="A16" t="s">
        <v>246</v>
      </c>
      <c r="B16" s="16" t="s">
        <v>270</v>
      </c>
      <c r="C16" t="s">
        <v>339</v>
      </c>
      <c r="D16" s="2">
        <v>9</v>
      </c>
      <c r="E16" s="2">
        <f t="shared" si="0"/>
        <v>13.5</v>
      </c>
    </row>
    <row r="17" spans="1:5">
      <c r="A17" t="s">
        <v>113</v>
      </c>
      <c r="B17" s="16" t="s">
        <v>303</v>
      </c>
      <c r="C17" t="s">
        <v>341</v>
      </c>
      <c r="D17" s="2">
        <v>9</v>
      </c>
      <c r="E17" s="2">
        <f t="shared" si="0"/>
        <v>13.5</v>
      </c>
    </row>
    <row r="18" spans="1:5">
      <c r="A18" t="s">
        <v>304</v>
      </c>
      <c r="B18" s="16" t="s">
        <v>232</v>
      </c>
      <c r="C18" t="s">
        <v>341</v>
      </c>
      <c r="D18" s="2">
        <v>9</v>
      </c>
      <c r="E18" s="2">
        <f t="shared" si="0"/>
        <v>13.5</v>
      </c>
    </row>
    <row r="19" spans="1:5">
      <c r="A19" t="s">
        <v>333</v>
      </c>
      <c r="B19" s="16" t="s">
        <v>11</v>
      </c>
      <c r="C19" t="s">
        <v>338</v>
      </c>
      <c r="D19" s="2">
        <v>8</v>
      </c>
      <c r="E19" s="2">
        <f t="shared" si="0"/>
        <v>12</v>
      </c>
    </row>
    <row r="20" spans="1:5">
      <c r="A20" t="s">
        <v>240</v>
      </c>
      <c r="B20" s="16" t="s">
        <v>228</v>
      </c>
      <c r="C20" t="s">
        <v>12</v>
      </c>
      <c r="D20" s="2">
        <v>8</v>
      </c>
      <c r="E20" s="2">
        <f t="shared" si="0"/>
        <v>12</v>
      </c>
    </row>
    <row r="21" spans="1:5">
      <c r="A21" t="s">
        <v>305</v>
      </c>
      <c r="B21" s="16" t="s">
        <v>313</v>
      </c>
      <c r="C21" t="s">
        <v>339</v>
      </c>
      <c r="D21" s="2">
        <v>8</v>
      </c>
      <c r="E21" s="2">
        <f t="shared" si="0"/>
        <v>12</v>
      </c>
    </row>
    <row r="22" spans="1:5">
      <c r="A22" t="s">
        <v>222</v>
      </c>
      <c r="B22" s="16" t="s">
        <v>275</v>
      </c>
      <c r="C22" t="s">
        <v>339</v>
      </c>
      <c r="D22" s="2">
        <v>8</v>
      </c>
      <c r="E22" s="2">
        <f t="shared" si="0"/>
        <v>12</v>
      </c>
    </row>
    <row r="23" spans="1:5">
      <c r="A23" t="s">
        <v>280</v>
      </c>
      <c r="B23" s="16" t="s">
        <v>231</v>
      </c>
      <c r="C23" t="s">
        <v>341</v>
      </c>
      <c r="D23" s="2">
        <v>8</v>
      </c>
      <c r="E23" s="2">
        <f t="shared" si="0"/>
        <v>12</v>
      </c>
    </row>
    <row r="24" spans="1:5">
      <c r="A24" t="s">
        <v>256</v>
      </c>
      <c r="B24" s="16" t="s">
        <v>231</v>
      </c>
      <c r="C24" t="s">
        <v>341</v>
      </c>
      <c r="D24" s="2">
        <v>8</v>
      </c>
      <c r="E24" s="2">
        <f t="shared" si="0"/>
        <v>12</v>
      </c>
    </row>
    <row r="25" spans="1:5">
      <c r="A25" t="s">
        <v>290</v>
      </c>
      <c r="B25" s="16" t="s">
        <v>231</v>
      </c>
      <c r="C25" t="s">
        <v>341</v>
      </c>
      <c r="D25" s="2">
        <v>8</v>
      </c>
      <c r="E25" s="2">
        <f t="shared" si="0"/>
        <v>12</v>
      </c>
    </row>
    <row r="26" spans="1:5">
      <c r="A26" t="s">
        <v>318</v>
      </c>
      <c r="B26" s="16" t="s">
        <v>229</v>
      </c>
      <c r="C26" t="s">
        <v>9</v>
      </c>
      <c r="D26" s="2">
        <v>7</v>
      </c>
      <c r="E26" s="2">
        <f t="shared" si="0"/>
        <v>10.5</v>
      </c>
    </row>
    <row r="27" spans="1:5">
      <c r="A27" t="s">
        <v>310</v>
      </c>
      <c r="B27" s="16" t="s">
        <v>229</v>
      </c>
      <c r="C27" t="s">
        <v>9</v>
      </c>
      <c r="D27" s="2">
        <v>7</v>
      </c>
      <c r="E27" s="2">
        <f t="shared" si="0"/>
        <v>10.5</v>
      </c>
    </row>
    <row r="28" spans="1:5">
      <c r="A28" t="s">
        <v>314</v>
      </c>
      <c r="B28" s="16" t="s">
        <v>229</v>
      </c>
      <c r="C28" t="s">
        <v>9</v>
      </c>
      <c r="D28" s="2">
        <v>7</v>
      </c>
      <c r="E28" s="2">
        <f t="shared" si="0"/>
        <v>10.5</v>
      </c>
    </row>
    <row r="29" spans="1:5">
      <c r="A29" t="s">
        <v>239</v>
      </c>
      <c r="B29" s="16" t="s">
        <v>11</v>
      </c>
      <c r="C29" t="s">
        <v>338</v>
      </c>
      <c r="D29" s="2">
        <v>7</v>
      </c>
      <c r="E29" s="2">
        <f t="shared" si="0"/>
        <v>10.5</v>
      </c>
    </row>
    <row r="30" spans="1:5">
      <c r="A30" t="s">
        <v>247</v>
      </c>
      <c r="B30" s="16" t="s">
        <v>278</v>
      </c>
      <c r="C30" t="s">
        <v>12</v>
      </c>
      <c r="D30" s="2">
        <v>7</v>
      </c>
      <c r="E30" s="2">
        <f t="shared" si="0"/>
        <v>10.5</v>
      </c>
    </row>
    <row r="31" spans="1:5">
      <c r="A31" t="s">
        <v>221</v>
      </c>
      <c r="B31" s="16" t="s">
        <v>334</v>
      </c>
      <c r="C31" t="s">
        <v>339</v>
      </c>
      <c r="D31" s="2">
        <v>7</v>
      </c>
      <c r="E31" s="2">
        <f t="shared" si="0"/>
        <v>10.5</v>
      </c>
    </row>
    <row r="32" spans="1:5">
      <c r="A32" t="s">
        <v>316</v>
      </c>
      <c r="B32" s="16" t="s">
        <v>275</v>
      </c>
      <c r="C32" t="s">
        <v>339</v>
      </c>
      <c r="D32" s="2">
        <v>7</v>
      </c>
      <c r="E32" s="2">
        <f t="shared" si="0"/>
        <v>10.5</v>
      </c>
    </row>
    <row r="33" spans="1:5">
      <c r="A33" t="s">
        <v>225</v>
      </c>
      <c r="B33" s="16" t="s">
        <v>229</v>
      </c>
      <c r="C33" t="s">
        <v>9</v>
      </c>
      <c r="D33" s="2">
        <v>6</v>
      </c>
      <c r="E33" s="2">
        <f t="shared" si="0"/>
        <v>9</v>
      </c>
    </row>
    <row r="34" spans="1:5">
      <c r="A34" t="s">
        <v>259</v>
      </c>
      <c r="B34" s="16" t="s">
        <v>11</v>
      </c>
      <c r="C34" t="s">
        <v>338</v>
      </c>
      <c r="D34" s="2">
        <v>6</v>
      </c>
      <c r="E34" s="2">
        <f t="shared" ref="E34:E65" si="1">D34*1.5</f>
        <v>9</v>
      </c>
    </row>
    <row r="35" spans="1:5">
      <c r="A35" t="s">
        <v>312</v>
      </c>
      <c r="B35" s="16" t="s">
        <v>11</v>
      </c>
      <c r="C35" t="s">
        <v>338</v>
      </c>
      <c r="D35" s="2">
        <v>6</v>
      </c>
      <c r="E35" s="2">
        <f t="shared" si="1"/>
        <v>9</v>
      </c>
    </row>
    <row r="36" spans="1:5">
      <c r="A36" t="s">
        <v>307</v>
      </c>
      <c r="B36" s="16" t="s">
        <v>278</v>
      </c>
      <c r="C36" t="s">
        <v>12</v>
      </c>
      <c r="D36" s="2">
        <v>6</v>
      </c>
      <c r="E36" s="2">
        <f t="shared" si="1"/>
        <v>9</v>
      </c>
    </row>
    <row r="37" spans="1:5">
      <c r="A37" t="s">
        <v>294</v>
      </c>
      <c r="B37" s="16" t="s">
        <v>317</v>
      </c>
      <c r="C37" t="s">
        <v>339</v>
      </c>
      <c r="D37" s="2">
        <v>6</v>
      </c>
      <c r="E37" s="2">
        <f t="shared" si="1"/>
        <v>9</v>
      </c>
    </row>
    <row r="38" spans="1:5">
      <c r="A38" t="s">
        <v>263</v>
      </c>
      <c r="B38" s="16" t="s">
        <v>332</v>
      </c>
      <c r="C38" t="s">
        <v>339</v>
      </c>
      <c r="D38" s="2">
        <v>6</v>
      </c>
      <c r="E38" s="2">
        <f t="shared" si="1"/>
        <v>9</v>
      </c>
    </row>
    <row r="39" spans="1:5">
      <c r="A39" t="s">
        <v>320</v>
      </c>
      <c r="B39" s="16" t="s">
        <v>285</v>
      </c>
      <c r="C39" t="s">
        <v>340</v>
      </c>
      <c r="D39" s="2">
        <v>6</v>
      </c>
      <c r="E39" s="2">
        <f t="shared" si="1"/>
        <v>9</v>
      </c>
    </row>
    <row r="40" spans="1:5">
      <c r="A40" t="s">
        <v>254</v>
      </c>
      <c r="B40" s="16" t="s">
        <v>232</v>
      </c>
      <c r="C40" t="s">
        <v>341</v>
      </c>
      <c r="D40" s="2">
        <v>6</v>
      </c>
      <c r="E40" s="2">
        <f t="shared" si="1"/>
        <v>9</v>
      </c>
    </row>
    <row r="41" spans="1:5">
      <c r="A41" t="s">
        <v>319</v>
      </c>
      <c r="B41" s="16" t="s">
        <v>231</v>
      </c>
      <c r="C41" t="s">
        <v>341</v>
      </c>
      <c r="D41" s="2">
        <v>6</v>
      </c>
      <c r="E41" s="2">
        <f t="shared" si="1"/>
        <v>9</v>
      </c>
    </row>
    <row r="42" spans="1:5">
      <c r="A42" t="s">
        <v>289</v>
      </c>
      <c r="B42" s="16" t="s">
        <v>231</v>
      </c>
      <c r="C42" t="s">
        <v>341</v>
      </c>
      <c r="D42" s="2">
        <v>6</v>
      </c>
      <c r="E42" s="2">
        <f t="shared" si="1"/>
        <v>9</v>
      </c>
    </row>
    <row r="43" spans="1:5">
      <c r="A43" t="s">
        <v>300</v>
      </c>
      <c r="B43" s="16" t="s">
        <v>231</v>
      </c>
      <c r="C43" t="s">
        <v>341</v>
      </c>
      <c r="D43" s="2">
        <v>6</v>
      </c>
      <c r="E43" s="2">
        <f t="shared" si="1"/>
        <v>9</v>
      </c>
    </row>
    <row r="44" spans="1:5">
      <c r="A44" t="s">
        <v>115</v>
      </c>
      <c r="B44" s="16" t="s">
        <v>231</v>
      </c>
      <c r="C44" t="s">
        <v>341</v>
      </c>
      <c r="D44" s="2">
        <v>5</v>
      </c>
      <c r="E44" s="2">
        <f t="shared" si="1"/>
        <v>7.5</v>
      </c>
    </row>
    <row r="45" spans="1:5">
      <c r="A45" t="s">
        <v>251</v>
      </c>
      <c r="B45" s="16" t="s">
        <v>11</v>
      </c>
      <c r="C45" t="s">
        <v>338</v>
      </c>
      <c r="D45" s="2">
        <v>5</v>
      </c>
      <c r="E45" s="2">
        <f t="shared" si="1"/>
        <v>7.5</v>
      </c>
    </row>
    <row r="46" spans="1:5">
      <c r="A46" t="s">
        <v>321</v>
      </c>
      <c r="B46" s="16" t="s">
        <v>11</v>
      </c>
      <c r="C46" t="s">
        <v>338</v>
      </c>
      <c r="D46" s="2">
        <v>5</v>
      </c>
      <c r="E46" s="2">
        <f t="shared" si="1"/>
        <v>7.5</v>
      </c>
    </row>
    <row r="47" spans="1:5">
      <c r="A47" t="s">
        <v>281</v>
      </c>
      <c r="B47" s="16" t="s">
        <v>234</v>
      </c>
      <c r="C47" t="s">
        <v>339</v>
      </c>
      <c r="D47" s="2">
        <v>5</v>
      </c>
      <c r="E47" s="2">
        <f t="shared" si="1"/>
        <v>7.5</v>
      </c>
    </row>
    <row r="48" spans="1:5">
      <c r="A48" t="s">
        <v>328</v>
      </c>
      <c r="B48" s="16" t="s">
        <v>234</v>
      </c>
      <c r="C48" t="s">
        <v>339</v>
      </c>
      <c r="D48" s="2">
        <v>5</v>
      </c>
      <c r="E48" s="2">
        <f t="shared" si="1"/>
        <v>7.5</v>
      </c>
    </row>
    <row r="49" spans="1:5">
      <c r="A49" t="s">
        <v>238</v>
      </c>
      <c r="B49" s="16" t="s">
        <v>309</v>
      </c>
      <c r="C49" t="s">
        <v>339</v>
      </c>
      <c r="D49" s="2">
        <v>5</v>
      </c>
      <c r="E49" s="2">
        <f t="shared" si="1"/>
        <v>7.5</v>
      </c>
    </row>
    <row r="50" spans="1:5">
      <c r="A50" t="s">
        <v>249</v>
      </c>
      <c r="B50" s="16" t="s">
        <v>317</v>
      </c>
      <c r="C50" t="s">
        <v>339</v>
      </c>
      <c r="D50" s="2">
        <v>5</v>
      </c>
      <c r="E50" s="2">
        <f t="shared" si="1"/>
        <v>7.5</v>
      </c>
    </row>
    <row r="51" spans="1:5">
      <c r="A51" t="s">
        <v>113</v>
      </c>
      <c r="B51" s="16" t="s">
        <v>303</v>
      </c>
      <c r="C51" t="s">
        <v>341</v>
      </c>
      <c r="D51" s="2">
        <v>5</v>
      </c>
      <c r="E51" s="2">
        <f t="shared" si="1"/>
        <v>7.5</v>
      </c>
    </row>
    <row r="52" spans="1:5">
      <c r="A52" t="s">
        <v>265</v>
      </c>
      <c r="B52" s="16" t="s">
        <v>285</v>
      </c>
      <c r="C52" t="s">
        <v>340</v>
      </c>
      <c r="D52" s="2">
        <v>5</v>
      </c>
      <c r="E52" s="2">
        <f t="shared" si="1"/>
        <v>7.5</v>
      </c>
    </row>
    <row r="53" spans="1:5">
      <c r="A53" t="s">
        <v>327</v>
      </c>
      <c r="B53" s="16" t="s">
        <v>232</v>
      </c>
      <c r="C53" t="s">
        <v>341</v>
      </c>
      <c r="D53" s="2">
        <v>5</v>
      </c>
      <c r="E53" s="2">
        <f t="shared" si="1"/>
        <v>7.5</v>
      </c>
    </row>
    <row r="54" spans="1:5">
      <c r="A54" t="s">
        <v>261</v>
      </c>
      <c r="B54" s="16" t="s">
        <v>268</v>
      </c>
      <c r="C54" t="s">
        <v>337</v>
      </c>
      <c r="D54" s="2">
        <v>4</v>
      </c>
      <c r="E54" s="2">
        <f t="shared" si="1"/>
        <v>6</v>
      </c>
    </row>
    <row r="55" spans="1:5">
      <c r="A55" t="s">
        <v>260</v>
      </c>
      <c r="B55" s="16" t="s">
        <v>11</v>
      </c>
      <c r="C55" t="s">
        <v>338</v>
      </c>
      <c r="D55" s="2">
        <v>4</v>
      </c>
      <c r="E55" s="2">
        <f t="shared" si="1"/>
        <v>6</v>
      </c>
    </row>
    <row r="56" spans="1:5">
      <c r="A56" t="s">
        <v>252</v>
      </c>
      <c r="B56" s="16" t="s">
        <v>11</v>
      </c>
      <c r="C56" t="s">
        <v>338</v>
      </c>
      <c r="D56" s="2">
        <v>4</v>
      </c>
      <c r="E56" s="2">
        <f t="shared" si="1"/>
        <v>6</v>
      </c>
    </row>
    <row r="57" spans="1:5">
      <c r="A57" t="s">
        <v>244</v>
      </c>
      <c r="B57" s="16" t="s">
        <v>11</v>
      </c>
      <c r="C57" t="s">
        <v>338</v>
      </c>
      <c r="D57" s="2">
        <v>4</v>
      </c>
      <c r="E57" s="2">
        <f t="shared" si="1"/>
        <v>6</v>
      </c>
    </row>
    <row r="58" spans="1:5">
      <c r="A58" t="s">
        <v>237</v>
      </c>
      <c r="B58" s="16" t="s">
        <v>11</v>
      </c>
      <c r="C58" t="s">
        <v>338</v>
      </c>
      <c r="D58" s="2">
        <v>4</v>
      </c>
      <c r="E58" s="2">
        <f t="shared" si="1"/>
        <v>6</v>
      </c>
    </row>
    <row r="59" spans="1:5">
      <c r="A59" t="s">
        <v>315</v>
      </c>
      <c r="B59" s="16" t="s">
        <v>313</v>
      </c>
      <c r="C59" t="s">
        <v>339</v>
      </c>
      <c r="D59" s="2">
        <v>4</v>
      </c>
      <c r="E59" s="2">
        <f t="shared" si="1"/>
        <v>6</v>
      </c>
    </row>
    <row r="60" spans="1:5">
      <c r="A60" t="s">
        <v>311</v>
      </c>
      <c r="B60" s="16" t="s">
        <v>309</v>
      </c>
      <c r="C60" t="s">
        <v>339</v>
      </c>
      <c r="D60" s="2">
        <v>4</v>
      </c>
      <c r="E60" s="2">
        <f t="shared" si="1"/>
        <v>6</v>
      </c>
    </row>
    <row r="61" spans="1:5">
      <c r="A61" t="s">
        <v>243</v>
      </c>
      <c r="B61" s="16" t="s">
        <v>317</v>
      </c>
      <c r="C61" t="s">
        <v>339</v>
      </c>
      <c r="D61" s="2">
        <v>4</v>
      </c>
      <c r="E61" s="2">
        <f t="shared" si="1"/>
        <v>6</v>
      </c>
    </row>
    <row r="62" spans="1:5">
      <c r="A62" t="s">
        <v>297</v>
      </c>
      <c r="B62" s="16" t="s">
        <v>303</v>
      </c>
      <c r="C62" t="s">
        <v>341</v>
      </c>
      <c r="D62" s="2">
        <v>4</v>
      </c>
      <c r="E62" s="2">
        <f t="shared" si="1"/>
        <v>6</v>
      </c>
    </row>
    <row r="63" spans="1:5">
      <c r="A63" t="s">
        <v>269</v>
      </c>
      <c r="B63" s="16" t="s">
        <v>232</v>
      </c>
      <c r="C63" t="s">
        <v>341</v>
      </c>
      <c r="D63" s="2">
        <v>4</v>
      </c>
      <c r="E63" s="2">
        <f t="shared" si="1"/>
        <v>6</v>
      </c>
    </row>
    <row r="64" spans="1:5">
      <c r="A64" t="s">
        <v>295</v>
      </c>
      <c r="B64" s="16" t="s">
        <v>232</v>
      </c>
      <c r="C64" t="s">
        <v>341</v>
      </c>
      <c r="D64" s="2">
        <v>4</v>
      </c>
      <c r="E64" s="2">
        <f t="shared" si="1"/>
        <v>6</v>
      </c>
    </row>
    <row r="65" spans="1:5">
      <c r="A65" t="s">
        <v>287</v>
      </c>
      <c r="B65" s="16" t="s">
        <v>326</v>
      </c>
      <c r="C65" t="s">
        <v>340</v>
      </c>
      <c r="D65" s="2">
        <v>3</v>
      </c>
      <c r="E65" s="2">
        <f t="shared" si="1"/>
        <v>4.5</v>
      </c>
    </row>
    <row r="66" spans="1:5">
      <c r="A66" t="s">
        <v>223</v>
      </c>
      <c r="B66" s="16" t="s">
        <v>229</v>
      </c>
      <c r="C66" t="s">
        <v>9</v>
      </c>
      <c r="D66" s="2">
        <v>3</v>
      </c>
      <c r="E66" s="2">
        <f t="shared" ref="E66:E97" si="2">D66*1.5</f>
        <v>4.5</v>
      </c>
    </row>
    <row r="67" spans="1:5">
      <c r="A67" t="s">
        <v>248</v>
      </c>
      <c r="B67" s="16" t="s">
        <v>230</v>
      </c>
      <c r="C67" t="s">
        <v>337</v>
      </c>
      <c r="D67" s="2">
        <v>3</v>
      </c>
      <c r="E67" s="2">
        <f t="shared" si="2"/>
        <v>4.5</v>
      </c>
    </row>
    <row r="68" spans="1:5">
      <c r="A68" t="s">
        <v>226</v>
      </c>
      <c r="B68" s="16" t="s">
        <v>11</v>
      </c>
      <c r="C68" t="s">
        <v>338</v>
      </c>
      <c r="D68" s="2">
        <v>3</v>
      </c>
      <c r="E68" s="2">
        <f t="shared" si="2"/>
        <v>4.5</v>
      </c>
    </row>
    <row r="69" spans="1:5">
      <c r="A69" t="s">
        <v>277</v>
      </c>
      <c r="B69" s="16" t="s">
        <v>278</v>
      </c>
      <c r="C69" t="s">
        <v>12</v>
      </c>
      <c r="D69" s="2">
        <v>3</v>
      </c>
      <c r="E69" s="2">
        <f t="shared" si="2"/>
        <v>4.5</v>
      </c>
    </row>
    <row r="70" spans="1:5">
      <c r="A70" t="s">
        <v>284</v>
      </c>
      <c r="B70" s="16" t="s">
        <v>272</v>
      </c>
      <c r="C70" t="s">
        <v>12</v>
      </c>
      <c r="D70" s="2">
        <v>3</v>
      </c>
      <c r="E70" s="2">
        <f t="shared" si="2"/>
        <v>4.5</v>
      </c>
    </row>
    <row r="71" spans="1:5">
      <c r="A71" t="s">
        <v>279</v>
      </c>
      <c r="B71" s="16" t="s">
        <v>326</v>
      </c>
      <c r="C71" t="s">
        <v>340</v>
      </c>
      <c r="D71" s="2">
        <v>3</v>
      </c>
      <c r="E71" s="2">
        <f t="shared" si="2"/>
        <v>4.5</v>
      </c>
    </row>
    <row r="72" spans="1:5">
      <c r="A72" t="s">
        <v>288</v>
      </c>
      <c r="B72" s="16" t="s">
        <v>231</v>
      </c>
      <c r="C72" t="s">
        <v>341</v>
      </c>
      <c r="D72" s="2">
        <v>3</v>
      </c>
      <c r="E72" s="2">
        <f t="shared" si="2"/>
        <v>4.5</v>
      </c>
    </row>
    <row r="73" spans="1:5">
      <c r="A73" t="s">
        <v>335</v>
      </c>
      <c r="B73" s="16" t="s">
        <v>336</v>
      </c>
      <c r="C73" t="s">
        <v>12</v>
      </c>
      <c r="D73" s="2">
        <v>3</v>
      </c>
      <c r="E73" s="2">
        <f t="shared" si="2"/>
        <v>4.5</v>
      </c>
    </row>
    <row r="74" spans="1:5">
      <c r="A74" t="s">
        <v>302</v>
      </c>
      <c r="B74" s="16" t="s">
        <v>329</v>
      </c>
      <c r="C74" t="s">
        <v>340</v>
      </c>
      <c r="D74" s="2">
        <v>2</v>
      </c>
      <c r="E74" s="2">
        <f t="shared" si="2"/>
        <v>3</v>
      </c>
    </row>
    <row r="75" spans="1:5">
      <c r="A75" t="s">
        <v>235</v>
      </c>
      <c r="B75" s="16" t="s">
        <v>229</v>
      </c>
      <c r="C75" t="s">
        <v>9</v>
      </c>
      <c r="D75" s="2">
        <v>2</v>
      </c>
      <c r="E75" s="2">
        <f t="shared" si="2"/>
        <v>3</v>
      </c>
    </row>
    <row r="76" spans="1:5">
      <c r="A76" t="s">
        <v>276</v>
      </c>
      <c r="B76" s="16" t="s">
        <v>229</v>
      </c>
      <c r="C76" t="s">
        <v>9</v>
      </c>
      <c r="D76" s="2">
        <v>2</v>
      </c>
      <c r="E76" s="2">
        <f t="shared" si="2"/>
        <v>3</v>
      </c>
    </row>
    <row r="77" spans="1:5">
      <c r="A77" t="s">
        <v>123</v>
      </c>
      <c r="B77" s="16" t="s">
        <v>229</v>
      </c>
      <c r="C77" t="s">
        <v>9</v>
      </c>
      <c r="D77" s="2">
        <v>2</v>
      </c>
      <c r="E77" s="2">
        <f t="shared" si="2"/>
        <v>3</v>
      </c>
    </row>
    <row r="78" spans="1:5">
      <c r="A78" t="s">
        <v>282</v>
      </c>
      <c r="B78" s="16" t="s">
        <v>230</v>
      </c>
      <c r="C78" t="s">
        <v>337</v>
      </c>
      <c r="D78" s="2">
        <v>2</v>
      </c>
      <c r="E78" s="2">
        <f t="shared" si="2"/>
        <v>3</v>
      </c>
    </row>
    <row r="79" spans="1:5">
      <c r="A79" t="s">
        <v>262</v>
      </c>
      <c r="B79" s="16" t="s">
        <v>11</v>
      </c>
      <c r="C79" t="s">
        <v>338</v>
      </c>
      <c r="D79" s="2">
        <v>2</v>
      </c>
      <c r="E79" s="2">
        <f t="shared" si="2"/>
        <v>3</v>
      </c>
    </row>
    <row r="80" spans="1:5">
      <c r="A80" t="s">
        <v>250</v>
      </c>
      <c r="B80" s="16" t="s">
        <v>11</v>
      </c>
      <c r="C80" t="s">
        <v>338</v>
      </c>
      <c r="D80" s="2">
        <v>2</v>
      </c>
      <c r="E80" s="2">
        <f t="shared" si="2"/>
        <v>3</v>
      </c>
    </row>
    <row r="81" spans="1:5">
      <c r="A81" t="s">
        <v>264</v>
      </c>
      <c r="B81" s="16" t="s">
        <v>11</v>
      </c>
      <c r="C81" t="s">
        <v>338</v>
      </c>
      <c r="D81" s="2">
        <v>2</v>
      </c>
      <c r="E81" s="2">
        <f t="shared" si="2"/>
        <v>3</v>
      </c>
    </row>
    <row r="82" spans="1:5">
      <c r="A82" t="s">
        <v>245</v>
      </c>
      <c r="B82" s="16" t="s">
        <v>336</v>
      </c>
      <c r="C82" t="s">
        <v>12</v>
      </c>
      <c r="D82" s="2">
        <v>2</v>
      </c>
      <c r="E82" s="2">
        <f t="shared" si="2"/>
        <v>3</v>
      </c>
    </row>
    <row r="83" spans="1:5">
      <c r="A83" t="s">
        <v>330</v>
      </c>
      <c r="B83" s="16" t="s">
        <v>233</v>
      </c>
      <c r="C83" t="s">
        <v>12</v>
      </c>
      <c r="D83" s="2">
        <v>2</v>
      </c>
      <c r="E83" s="2">
        <f t="shared" si="2"/>
        <v>3</v>
      </c>
    </row>
    <row r="84" spans="1:5">
      <c r="A84" t="s">
        <v>266</v>
      </c>
      <c r="B84" s="16" t="s">
        <v>234</v>
      </c>
      <c r="C84" t="s">
        <v>339</v>
      </c>
      <c r="D84" s="2">
        <v>2</v>
      </c>
      <c r="E84" s="2">
        <f t="shared" si="2"/>
        <v>3</v>
      </c>
    </row>
    <row r="85" spans="1:5">
      <c r="A85" t="s">
        <v>323</v>
      </c>
      <c r="B85" s="16" t="s">
        <v>234</v>
      </c>
      <c r="C85" t="s">
        <v>339</v>
      </c>
      <c r="D85" s="2">
        <v>2</v>
      </c>
      <c r="E85" s="2">
        <f t="shared" si="2"/>
        <v>3</v>
      </c>
    </row>
    <row r="86" spans="1:5">
      <c r="A86" t="s">
        <v>267</v>
      </c>
      <c r="B86" s="16" t="s">
        <v>317</v>
      </c>
      <c r="C86" t="s">
        <v>339</v>
      </c>
      <c r="D86" s="2">
        <v>2</v>
      </c>
      <c r="E86" s="2">
        <f t="shared" si="2"/>
        <v>3</v>
      </c>
    </row>
    <row r="87" spans="1:5">
      <c r="A87" t="s">
        <v>283</v>
      </c>
      <c r="B87" s="16" t="s">
        <v>231</v>
      </c>
      <c r="C87" t="s">
        <v>341</v>
      </c>
      <c r="D87" s="2">
        <v>2</v>
      </c>
      <c r="E87" s="2">
        <f t="shared" si="2"/>
        <v>3</v>
      </c>
    </row>
    <row r="88" spans="1:5">
      <c r="A88" t="s">
        <v>291</v>
      </c>
      <c r="B88" s="16" t="s">
        <v>231</v>
      </c>
      <c r="C88" t="s">
        <v>341</v>
      </c>
      <c r="D88" s="2">
        <v>2</v>
      </c>
      <c r="E88" s="2">
        <f t="shared" si="2"/>
        <v>3</v>
      </c>
    </row>
    <row r="89" spans="1:5">
      <c r="A89" t="s">
        <v>325</v>
      </c>
      <c r="B89" s="16" t="s">
        <v>229</v>
      </c>
      <c r="C89" t="s">
        <v>9</v>
      </c>
      <c r="D89" s="2">
        <v>1</v>
      </c>
      <c r="E89" s="2">
        <f t="shared" si="2"/>
        <v>1.5</v>
      </c>
    </row>
    <row r="90" spans="1:5">
      <c r="A90" t="s">
        <v>223</v>
      </c>
      <c r="B90" s="16" t="s">
        <v>229</v>
      </c>
      <c r="C90" t="s">
        <v>9</v>
      </c>
      <c r="D90" s="2">
        <v>1</v>
      </c>
      <c r="E90" s="2">
        <f t="shared" si="2"/>
        <v>1.5</v>
      </c>
    </row>
    <row r="91" spans="1:5">
      <c r="A91" t="s">
        <v>286</v>
      </c>
      <c r="B91" s="16" t="s">
        <v>229</v>
      </c>
      <c r="C91" t="s">
        <v>9</v>
      </c>
      <c r="D91" s="2">
        <v>1</v>
      </c>
      <c r="E91" s="2">
        <f t="shared" si="2"/>
        <v>1.5</v>
      </c>
    </row>
    <row r="92" spans="1:5">
      <c r="A92" t="s">
        <v>224</v>
      </c>
      <c r="B92" s="16" t="s">
        <v>230</v>
      </c>
      <c r="C92" t="s">
        <v>337</v>
      </c>
      <c r="D92" s="2">
        <v>1</v>
      </c>
      <c r="E92" s="2">
        <f t="shared" si="2"/>
        <v>1.5</v>
      </c>
    </row>
    <row r="93" spans="1:5">
      <c r="A93" t="s">
        <v>274</v>
      </c>
      <c r="B93" s="16" t="s">
        <v>11</v>
      </c>
      <c r="C93" t="s">
        <v>338</v>
      </c>
      <c r="D93" s="2">
        <v>1</v>
      </c>
      <c r="E93" s="2">
        <f t="shared" si="2"/>
        <v>1.5</v>
      </c>
    </row>
    <row r="94" spans="1:5">
      <c r="A94" t="s">
        <v>271</v>
      </c>
      <c r="B94" s="16" t="s">
        <v>278</v>
      </c>
      <c r="C94" t="s">
        <v>12</v>
      </c>
      <c r="D94" s="2">
        <v>1</v>
      </c>
      <c r="E94" s="2">
        <f t="shared" si="2"/>
        <v>1.5</v>
      </c>
    </row>
    <row r="95" spans="1:5">
      <c r="A95" t="s">
        <v>292</v>
      </c>
      <c r="B95" s="16" t="s">
        <v>278</v>
      </c>
      <c r="C95" t="s">
        <v>12</v>
      </c>
      <c r="D95" s="2">
        <v>1</v>
      </c>
      <c r="E95" s="2">
        <f t="shared" si="2"/>
        <v>1.5</v>
      </c>
    </row>
    <row r="96" spans="1:5">
      <c r="A96" t="s">
        <v>308</v>
      </c>
      <c r="B96" s="16" t="s">
        <v>324</v>
      </c>
      <c r="C96" t="s">
        <v>12</v>
      </c>
      <c r="D96" s="2">
        <v>1</v>
      </c>
      <c r="E96" s="2">
        <f t="shared" si="2"/>
        <v>1.5</v>
      </c>
    </row>
    <row r="97" spans="1:5">
      <c r="A97" t="s">
        <v>322</v>
      </c>
      <c r="B97" s="16" t="s">
        <v>317</v>
      </c>
      <c r="C97" t="s">
        <v>339</v>
      </c>
      <c r="D97" s="2">
        <v>1</v>
      </c>
      <c r="E97" s="2">
        <f t="shared" si="2"/>
        <v>1.5</v>
      </c>
    </row>
    <row r="98" spans="1:5">
      <c r="A98" t="s">
        <v>296</v>
      </c>
      <c r="B98" s="16" t="s">
        <v>285</v>
      </c>
      <c r="C98" t="s">
        <v>340</v>
      </c>
      <c r="D98" s="2">
        <v>1</v>
      </c>
      <c r="E98" s="2">
        <f t="shared" ref="E98:E100" si="3">D98*1.5</f>
        <v>1.5</v>
      </c>
    </row>
    <row r="99" spans="1:5">
      <c r="A99" t="s">
        <v>273</v>
      </c>
      <c r="B99" s="16" t="s">
        <v>232</v>
      </c>
      <c r="C99" t="s">
        <v>341</v>
      </c>
      <c r="D99" s="2">
        <v>1</v>
      </c>
      <c r="E99" s="2">
        <f t="shared" si="3"/>
        <v>1.5</v>
      </c>
    </row>
    <row r="100" spans="1:5">
      <c r="A100" t="s">
        <v>242</v>
      </c>
      <c r="B100" s="16" t="s">
        <v>231</v>
      </c>
      <c r="C100" t="s">
        <v>341</v>
      </c>
      <c r="D100" s="2">
        <v>1</v>
      </c>
      <c r="E100" s="2">
        <f t="shared" si="3"/>
        <v>1.5</v>
      </c>
    </row>
  </sheetData>
  <pageMargins left="0.25" right="0.25" top="0.75" bottom="0.75" header="0.3" footer="0.3"/>
  <pageSetup fitToHeight="0" orientation="portrait" horizontalDpi="1200" verticalDpi="1200" r:id="rId1"/>
  <headerFooter>
    <oddHeader>&amp;CPrices Page</oddHeader>
    <oddFooter>Page &amp;P&amp;R&amp;A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],"templateName":"Excel template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1637493F-C343-46A4-9E63-F81ACB24C31F}">
  <ds:schemaRefs/>
</ds:datastoreItem>
</file>

<file path=customXml/itemProps2.xml><?xml version="1.0" encoding="utf-8"?>
<ds:datastoreItem xmlns:ds="http://schemas.openxmlformats.org/officeDocument/2006/customXml" ds:itemID="{08F49F6D-872C-4F8E-B040-D559DFEFF574}">
  <ds:schemaRefs/>
</ds:datastoreItem>
</file>

<file path=docMetadata/LabelInfo.xml><?xml version="1.0" encoding="utf-8"?>
<clbl:labelList xmlns:clbl="http://schemas.microsoft.com/office/2020/mipLabelMetadata">
  <clbl:label id="{f743b317-4758-44cb-8b65-8b43e4619766}" enabled="1" method="Standard" siteId="{fdfed7bd-9f6a-44a1-b694-6e39c468c15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Orders</vt:lpstr>
      <vt:lpstr>Sales and Billing</vt:lpstr>
      <vt:lpstr>Pharmacy Inventory</vt:lpstr>
      <vt:lpstr>Prices</vt:lpstr>
    </vt:vector>
  </TitlesOfParts>
  <Company>Novo Nordisk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ZAAY (Zaid Al-Yacoub)</dc:creator>
  <cp:lastModifiedBy>Lenovo</cp:lastModifiedBy>
  <cp:lastPrinted>2025-11-28T06:18:47Z</cp:lastPrinted>
  <dcterms:created xsi:type="dcterms:W3CDTF">2025-07-05T11:27:18Z</dcterms:created>
  <dcterms:modified xsi:type="dcterms:W3CDTF">2025-11-28T12:37:00Z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novonordisk</vt:lpwstr>
  </property>
  <property fmtid="{D5CDD505-2E9C-101B-9397-08002B2CF9AE}" pid="3" name="TemplafyTemplateId">
    <vt:lpwstr>1007501197190367100</vt:lpwstr>
  </property>
  <property fmtid="{D5CDD505-2E9C-101B-9397-08002B2CF9AE}" pid="4" name="TemplafyUserProfileId">
    <vt:lpwstr>1014057971607404760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</Properties>
</file>